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yPC\Downloads\"/>
    </mc:Choice>
  </mc:AlternateContent>
  <bookViews>
    <workbookView xWindow="0" yWindow="0" windowWidth="28800" windowHeight="11730" firstSheet="12" activeTab="13"/>
  </bookViews>
  <sheets>
    <sheet name="Sheet1" sheetId="1" state="hidden" r:id="rId1"/>
    <sheet name="SGV" sheetId="5" state="hidden" r:id="rId2"/>
    <sheet name="SGV_2" sheetId="6" state="veryHidden" r:id="rId3"/>
    <sheet name="SGV_3" sheetId="7" state="veryHidden" r:id="rId4"/>
    <sheet name="SGV_4" sheetId="8" state="veryHidden" r:id="rId5"/>
    <sheet name="SGV_5" sheetId="9" state="veryHidden" r:id="rId6"/>
    <sheet name="SGV_6" sheetId="10" state="veryHidden" r:id="rId7"/>
    <sheet name="SGV_7" sheetId="11" state="veryHidden" r:id="rId8"/>
    <sheet name="SGV_8" sheetId="12" state="veryHidden" r:id="rId9"/>
    <sheet name="SGV_9" sheetId="13" state="veryHidden" r:id="rId10"/>
    <sheet name="SGV_10" sheetId="14" state="veryHidden" r:id="rId11"/>
    <sheet name="NS TW - BỎ L1" sheetId="2" state="hidden" r:id="rId12"/>
    <sheet name="Phụ lục 01" sheetId="15" r:id="rId13"/>
    <sheet name="Phu luc 02" sheetId="3" r:id="rId14"/>
  </sheets>
  <definedNames>
    <definedName name="_xlnm.Print_Area" localSheetId="11">'NS TW - BỎ L1'!$A$1:$F$140</definedName>
    <definedName name="_xlnm.Print_Area" localSheetId="12">'Phụ lục 01'!$A$1:$D$111</definedName>
    <definedName name="_xlnm.Print_Titles" localSheetId="11">'NS TW - BỎ L1'!$5:$5</definedName>
    <definedName name="_xlnm.Print_Titles" localSheetId="12">'Phụ lục 01'!$5:$5</definedName>
    <definedName name="_xlnm.Print_Titles" localSheetId="13">'Phu luc 02'!$5:$5</definedName>
    <definedName name="_xlnm.Print_Titles" localSheetId="0">Sheet1!$8:$8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 i="15" l="1"/>
  <c r="C6" i="15" l="1"/>
  <c r="C60" i="15"/>
  <c r="C18" i="15"/>
  <c r="C7" i="15"/>
  <c r="C8" i="15"/>
  <c r="C15" i="15"/>
  <c r="C11" i="15" s="1"/>
  <c r="C93" i="15"/>
  <c r="C85" i="15"/>
  <c r="C20" i="15"/>
  <c r="C98" i="15"/>
  <c r="C95" i="15"/>
  <c r="C28" i="15"/>
  <c r="C23" i="15"/>
  <c r="C76" i="15" l="1"/>
  <c r="C100" i="15"/>
  <c r="C80" i="15"/>
  <c r="C25" i="15"/>
  <c r="C30" i="15"/>
  <c r="C47" i="15"/>
  <c r="C19" i="15" l="1"/>
  <c r="C75" i="15"/>
  <c r="C61" i="15"/>
  <c r="C19" i="3" l="1"/>
  <c r="K95" i="2" l="1"/>
  <c r="D107" i="2" l="1"/>
  <c r="D106" i="2" s="1"/>
  <c r="D105" i="2" s="1"/>
  <c r="C107" i="2"/>
  <c r="C106" i="2" s="1"/>
  <c r="C105" i="2" s="1"/>
  <c r="I95" i="2"/>
  <c r="C60" i="2"/>
  <c r="D56" i="2"/>
  <c r="D55" i="2" s="1"/>
  <c r="C56" i="2"/>
  <c r="C59" i="2" s="1"/>
  <c r="D59" i="2" s="1"/>
  <c r="F6" i="2"/>
  <c r="C20" i="2"/>
  <c r="C10" i="2"/>
  <c r="C12" i="2"/>
  <c r="G52" i="2"/>
  <c r="D52" i="2"/>
  <c r="D49" i="2"/>
  <c r="C49" i="2"/>
  <c r="C42" i="2"/>
  <c r="G51" i="2"/>
  <c r="G50" i="2"/>
  <c r="D48" i="2"/>
  <c r="G48" i="2" s="1"/>
  <c r="D47" i="2"/>
  <c r="G47" i="2" s="1"/>
  <c r="D46" i="2"/>
  <c r="G46" i="2" s="1"/>
  <c r="D45" i="2"/>
  <c r="G45" i="2" s="1"/>
  <c r="D44" i="2"/>
  <c r="G44" i="2" s="1"/>
  <c r="D43" i="2"/>
  <c r="G43" i="2" s="1"/>
  <c r="G41" i="2"/>
  <c r="G40" i="2"/>
  <c r="D39" i="2"/>
  <c r="D38" i="2" s="1"/>
  <c r="C39" i="2"/>
  <c r="C38" i="2" s="1"/>
  <c r="G38" i="2"/>
  <c r="G37" i="2"/>
  <c r="D36" i="2"/>
  <c r="D35" i="2" s="1"/>
  <c r="C36" i="2"/>
  <c r="C35" i="2" s="1"/>
  <c r="G35" i="2"/>
  <c r="D34" i="2"/>
  <c r="D33" i="2" s="1"/>
  <c r="D32" i="2" s="1"/>
  <c r="C33" i="2"/>
  <c r="C32" i="2" s="1"/>
  <c r="G32" i="2"/>
  <c r="G31" i="2"/>
  <c r="D30" i="2"/>
  <c r="D29" i="2" s="1"/>
  <c r="C30" i="2"/>
  <c r="C29" i="2" s="1"/>
  <c r="G29" i="2"/>
  <c r="G28" i="2"/>
  <c r="D27" i="2"/>
  <c r="C27" i="2"/>
  <c r="D26" i="2"/>
  <c r="G26" i="2" s="1"/>
  <c r="D25" i="2"/>
  <c r="G25" i="2" s="1"/>
  <c r="C24" i="2"/>
  <c r="G104" i="2"/>
  <c r="D104" i="2"/>
  <c r="D100" i="2"/>
  <c r="G100" i="2" s="1"/>
  <c r="D99" i="2"/>
  <c r="G99" i="2" s="1"/>
  <c r="D98" i="2"/>
  <c r="G98" i="2" s="1"/>
  <c r="D103" i="2"/>
  <c r="G103" i="2" s="1"/>
  <c r="D102" i="2"/>
  <c r="G102" i="2" s="1"/>
  <c r="D101" i="2"/>
  <c r="G101" i="2" s="1"/>
  <c r="D97" i="2"/>
  <c r="G97" i="2" s="1"/>
  <c r="D96" i="2"/>
  <c r="G96" i="2" s="1"/>
  <c r="D95" i="2"/>
  <c r="G95" i="2" s="1"/>
  <c r="D94" i="2"/>
  <c r="G94" i="2" s="1"/>
  <c r="D93" i="2"/>
  <c r="G93" i="2" s="1"/>
  <c r="D92" i="2"/>
  <c r="G92" i="2" s="1"/>
  <c r="C91" i="2"/>
  <c r="C90" i="2" s="1"/>
  <c r="G90" i="2"/>
  <c r="C83" i="2"/>
  <c r="G89" i="2"/>
  <c r="G88" i="2"/>
  <c r="G87" i="2"/>
  <c r="G86" i="2"/>
  <c r="G85" i="2"/>
  <c r="D75" i="2"/>
  <c r="G75" i="2" s="1"/>
  <c r="D76" i="2"/>
  <c r="G76" i="2" s="1"/>
  <c r="D77" i="2"/>
  <c r="G77" i="2" s="1"/>
  <c r="D78" i="2"/>
  <c r="G78" i="2" s="1"/>
  <c r="D79" i="2"/>
  <c r="G79" i="2" s="1"/>
  <c r="D80" i="2"/>
  <c r="G80" i="2" s="1"/>
  <c r="D81" i="2"/>
  <c r="G81" i="2" s="1"/>
  <c r="D82" i="2"/>
  <c r="G82" i="2" s="1"/>
  <c r="D74" i="2"/>
  <c r="G74" i="2" s="1"/>
  <c r="C73" i="2"/>
  <c r="G72" i="2"/>
  <c r="G71" i="2"/>
  <c r="G70" i="2"/>
  <c r="D69" i="2"/>
  <c r="D68" i="2" s="1"/>
  <c r="C69" i="2"/>
  <c r="C68" i="2" s="1"/>
  <c r="G68" i="2"/>
  <c r="D12" i="2"/>
  <c r="D10" i="2"/>
  <c r="C63" i="2"/>
  <c r="C62" i="2" s="1"/>
  <c r="G66" i="2"/>
  <c r="G67" i="2"/>
  <c r="G65" i="2"/>
  <c r="G64" i="2"/>
  <c r="D63" i="2"/>
  <c r="D62" i="2" s="1"/>
  <c r="D58" i="2"/>
  <c r="D132" i="2"/>
  <c r="C109" i="2"/>
  <c r="G139" i="2"/>
  <c r="G138" i="2"/>
  <c r="G137" i="2"/>
  <c r="G136" i="2"/>
  <c r="G140" i="2"/>
  <c r="G135" i="2"/>
  <c r="D134" i="2"/>
  <c r="D133" i="2" s="1"/>
  <c r="C134" i="2"/>
  <c r="C133" i="2" s="1"/>
  <c r="G133" i="2"/>
  <c r="G132" i="2"/>
  <c r="D9" i="2" l="1"/>
  <c r="C57" i="2"/>
  <c r="D60" i="2"/>
  <c r="D57" i="2" s="1"/>
  <c r="C55" i="2"/>
  <c r="C23" i="2"/>
  <c r="C9" i="2"/>
  <c r="C8" i="2" s="1"/>
  <c r="C41" i="2"/>
  <c r="D42" i="2"/>
  <c r="D41" i="2" s="1"/>
  <c r="G34" i="2"/>
  <c r="C72" i="2"/>
  <c r="C61" i="2" s="1"/>
  <c r="D24" i="2"/>
  <c r="D23" i="2" s="1"/>
  <c r="D91" i="2"/>
  <c r="D90" i="2" s="1"/>
  <c r="D83" i="2"/>
  <c r="G84" i="2"/>
  <c r="D73" i="2"/>
  <c r="C54" i="2" l="1"/>
  <c r="C22" i="2"/>
  <c r="C7" i="2" s="1"/>
  <c r="D22" i="2"/>
  <c r="D72" i="2"/>
  <c r="D61" i="2" s="1"/>
  <c r="D54" i="2" l="1"/>
  <c r="D53" i="2" s="1"/>
  <c r="C53" i="2"/>
  <c r="G131" i="2"/>
  <c r="D130" i="2"/>
  <c r="C130" i="2"/>
  <c r="G129" i="2"/>
  <c r="C128" i="2"/>
  <c r="G127" i="2"/>
  <c r="G124" i="2"/>
  <c r="G125" i="2"/>
  <c r="D121" i="2"/>
  <c r="G121" i="2" s="1"/>
  <c r="D120" i="2"/>
  <c r="C119" i="2"/>
  <c r="D126" i="2"/>
  <c r="G126" i="2" s="1"/>
  <c r="C114" i="2"/>
  <c r="C113" i="2" s="1"/>
  <c r="G123" i="2"/>
  <c r="C122" i="2"/>
  <c r="D114" i="2"/>
  <c r="D113" i="2" s="1"/>
  <c r="G116" i="2"/>
  <c r="G115" i="2"/>
  <c r="G117" i="2"/>
  <c r="G113" i="2"/>
  <c r="D109" i="2"/>
  <c r="C127" i="2" l="1"/>
  <c r="C118" i="2"/>
  <c r="D128" i="2"/>
  <c r="D127" i="2" s="1"/>
  <c r="D119" i="2"/>
  <c r="D122" i="2"/>
  <c r="G120" i="2"/>
  <c r="C112" i="2" l="1"/>
  <c r="C108" i="2" s="1"/>
  <c r="C6" i="2" s="1"/>
  <c r="D118" i="2"/>
  <c r="D112" i="2" s="1"/>
  <c r="D108" i="2" s="1"/>
  <c r="G62" i="2" l="1"/>
  <c r="G61" i="2" s="1"/>
  <c r="G60" i="2"/>
  <c r="G59" i="2"/>
  <c r="G58" i="2" l="1"/>
  <c r="G57" i="2" s="1"/>
  <c r="G53" i="2" s="1"/>
  <c r="C13" i="3"/>
  <c r="G118" i="2"/>
  <c r="G112" i="2" s="1"/>
  <c r="G111" i="2"/>
  <c r="G110" i="2"/>
  <c r="G23" i="2"/>
  <c r="G21" i="2"/>
  <c r="D20" i="2"/>
  <c r="D8" i="2" s="1"/>
  <c r="D7" i="2" s="1"/>
  <c r="D6" i="2" s="1"/>
  <c r="G13" i="2"/>
  <c r="G9" i="2" s="1"/>
  <c r="C23" i="3" l="1"/>
  <c r="G20" i="2"/>
  <c r="G8" i="2" s="1"/>
  <c r="G109" i="2"/>
  <c r="G108" i="2" s="1"/>
  <c r="C12" i="3"/>
  <c r="C7" i="3"/>
  <c r="C26" i="3"/>
  <c r="G22" i="2"/>
  <c r="C6" i="3" l="1"/>
  <c r="G7" i="2"/>
  <c r="G6" i="2" s="1"/>
  <c r="A40" i="1" l="1"/>
  <c r="A41" i="1" s="1"/>
  <c r="A42" i="1" s="1"/>
  <c r="A43" i="1" s="1"/>
  <c r="A35" i="1"/>
  <c r="A36" i="1" s="1"/>
  <c r="A37" i="1" s="1"/>
  <c r="D38" i="1"/>
  <c r="C38" i="1"/>
  <c r="C33" i="1"/>
  <c r="A25" i="1"/>
  <c r="A26" i="1" s="1"/>
  <c r="A27" i="1" s="1"/>
  <c r="A28" i="1" s="1"/>
  <c r="A29" i="1" s="1"/>
  <c r="A30" i="1" s="1"/>
  <c r="A31" i="1" s="1"/>
  <c r="A13" i="1"/>
  <c r="A14" i="1" s="1"/>
  <c r="A15" i="1" s="1"/>
  <c r="A16" i="1" s="1"/>
  <c r="A17" i="1" s="1"/>
  <c r="A18" i="1" s="1"/>
  <c r="A19" i="1" s="1"/>
  <c r="A20" i="1" s="1"/>
  <c r="A21" i="1" s="1"/>
  <c r="A22" i="1" s="1"/>
  <c r="E31" i="1"/>
  <c r="E30" i="1"/>
  <c r="E29" i="1"/>
  <c r="E28" i="1"/>
  <c r="E27" i="1"/>
  <c r="E26" i="1"/>
  <c r="E25" i="1"/>
  <c r="E24" i="1"/>
  <c r="D23" i="1"/>
  <c r="C23" i="1"/>
  <c r="E13" i="1"/>
  <c r="E14" i="1"/>
  <c r="E15" i="1"/>
  <c r="E16" i="1"/>
  <c r="E17" i="1"/>
  <c r="E18" i="1"/>
  <c r="E19" i="1"/>
  <c r="E20" i="1"/>
  <c r="E21" i="1"/>
  <c r="E22" i="1"/>
  <c r="D11" i="1"/>
  <c r="C11" i="1"/>
  <c r="C10" i="1" s="1"/>
  <c r="E12" i="1"/>
  <c r="C32" i="1" l="1"/>
  <c r="C9" i="1"/>
  <c r="D10" i="1"/>
  <c r="E23" i="1"/>
  <c r="E11" i="1"/>
  <c r="E10" i="1" l="1"/>
  <c r="E39" i="1"/>
  <c r="E43" i="1"/>
  <c r="E42" i="1"/>
  <c r="E41" i="1"/>
  <c r="E40" i="1"/>
  <c r="E37" i="1"/>
  <c r="E36" i="1"/>
  <c r="E35" i="1"/>
  <c r="E38" i="1" l="1"/>
  <c r="E34" i="1"/>
  <c r="E33" i="1" s="1"/>
  <c r="D33" i="1"/>
  <c r="D32" i="1" s="1"/>
  <c r="D9" i="1" s="1"/>
  <c r="E32" i="1" l="1"/>
  <c r="E9" i="1" s="1"/>
</calcChain>
</file>

<file path=xl/sharedStrings.xml><?xml version="1.0" encoding="utf-8"?>
<sst xmlns="http://schemas.openxmlformats.org/spreadsheetml/2006/main" count="629" uniqueCount="237">
  <si>
    <t>BAN QUẢN LÝ BTĐB BÌNH THUẬN</t>
  </si>
  <si>
    <t>Stt</t>
  </si>
  <si>
    <t>Tên công trình</t>
  </si>
  <si>
    <t>Dự toán giao đầu năm 2025</t>
  </si>
  <si>
    <t>Dự toán đã sử dụng đến 30/6/2025</t>
  </si>
  <si>
    <t>Dự toán còn lại</t>
  </si>
  <si>
    <t>Ghi chú</t>
  </si>
  <si>
    <t>Thanh toán nợ 2024</t>
  </si>
  <si>
    <t>A</t>
  </si>
  <si>
    <t>I</t>
  </si>
  <si>
    <t>II</t>
  </si>
  <si>
    <t>B</t>
  </si>
  <si>
    <t>Tổng cộng</t>
  </si>
  <si>
    <t xml:space="preserve">        SỞ XÂY DỰNG LÂM ĐỒNG</t>
  </si>
  <si>
    <t>DANH MỤC CÔNG TRÌNH ĐỀ NGHỊ GIAO DỰ TOÁN CHI NGÂN SÁCH NHÀ NƯỚC</t>
  </si>
  <si>
    <t>Nguồn: Vốn bổ sung có mục tiêu (kinh phí sự nghiệp)</t>
  </si>
  <si>
    <t>Phí sử dụng đường bộ</t>
  </si>
  <si>
    <t>Thanh toán nợ năm 2024</t>
  </si>
  <si>
    <t>Sửa chữa hư hỏng cục bộ nền, mặt đường, an toàn giao thông tuyến ĐT.712 năm 2024</t>
  </si>
  <si>
    <t>Sửa chữa hư hỏng cục bộ nền, mặt đường, hệ thống thoát nước, an toàn giao thông tuyến Quốc lộ 1 - Mỹ Thạnh năm 2024</t>
  </si>
  <si>
    <t>Sửa chữa hư hỏng cục bộ nền, mặt đường, gia cố lề, hệ thống thoát nước, an toàn giao thông tuyến Hàm Minh - Thuận Quý năm 2024</t>
  </si>
  <si>
    <t>Sửa chữa hư hỏng cục bộ nền, mặt đường, hệ thống thoát nước, an toàn giao thông tuyến ĐT.766 năm 2024</t>
  </si>
  <si>
    <t>Sửa chữa hư hỏng cục bộ nền, mặt đường, gia cố lề, hệ thống thoát nước, an toàn giao thông tuyến ĐT.719 (đoạn từ ngã ba Hòn Giồ đến ngã ba Kê Gà) năm 2024</t>
  </si>
  <si>
    <t>Sửa chữa cục bộ hệ thống thoát nước, an toàn giao thông đoạn Km0+000 - Km19+900 và sửa chữa cầu Nghị Đức, tuyến ĐT.717 năm 2024</t>
  </si>
  <si>
    <t>Sửa chữa hư hỏng cục bộ nền, mặt đường, vỉa hè, dải phân cách giữa, khe co giãn cầu Suối Tiên, hệ thống an toàn giao thông tuyến ĐT.706B năm 2024</t>
  </si>
  <si>
    <t>Sửa chữa hư hỏng cục bộ nền, mặt đường, an toàn giao thông đoạn Km6+350 - Km14+500 tuyến Sông Lũy - Phan Tiến năm 2024</t>
  </si>
  <si>
    <t>Sửa chữa hư hỏng cục bộ nền, mặt đường, hệ thống thoát nước, an toàn giao thông tuyến Liên Hương - Phan Dũng năm 2024</t>
  </si>
  <si>
    <t>Sửa chữa hư hỏng cục bộ nền, mặt đường, hệ thống thoát nước, an toàn giao thông tuyến Quốc lộ 1 - Thôn Triền năm 2024</t>
  </si>
  <si>
    <t>Sửa chữa hư hỏng cục bộ nền, mặt đường, hệ thống thoát nước, an toàn giao thông tuyến Phú Hội - Cẩm Hang - Sông Quao và đoạn nối từ ĐT.718 đến đường Phú Hội - Cẩm Hang - Sông Quao năm 2024</t>
  </si>
  <si>
    <t>Công trình mới 2025</t>
  </si>
  <si>
    <t>Sửa chữa cục bộ nền, mặt đường, rãnh thoát nước và hệ thống an toàn giao thông tuyến ĐT.715 năm 2025</t>
  </si>
  <si>
    <t>Sửa chữa cục bộ nền, mặt đường và hệ thống an toàn giao thông tuyến ĐT.711 năm 2025</t>
  </si>
  <si>
    <t>Sửa chữa cục bộ nền, mặt đường và hệ thống an toàn giao thông tuyến Liên Hương - Phan Dũng năm 2025</t>
  </si>
  <si>
    <t>Sửa chữa cục bộ nền, mặt đường và hệ thống an toàn giao thông tuyến Sông Lũy - Phan Tiến năm 2025</t>
  </si>
  <si>
    <t>Sửa chữa cục bộ nền, mặt đường, rãnh thoát nước và hệ thống an toàn giao thông tuyến Quốc lộ 1 - Mỹ Thạnh năm 2025</t>
  </si>
  <si>
    <t>Sửa chữa cục bộ nền, mặt đường, rãnh thoát nước và hệ thống an toàn giao thông tuyến Hàm Minh - Thuận Quý năm 2025</t>
  </si>
  <si>
    <t>Sửa chữa cục bộ nền, mặt đường, rãnh thoát nước và hệ thống an toàn giao thông đường 339, xã Sông Phan, huyện Hàm Tân, tỉnh Bình Thuận năm 2025</t>
  </si>
  <si>
    <t>Khắc phục đảm bảo an toàn giao thông cầu Gia Huynh, Võ Xu và cống Km41+150, tuyến ĐT.766 năm 2025</t>
  </si>
  <si>
    <t>Bổ sung kinh phí thực hiện nhiệm vụ đảm bảo trật tự an toàn giao thông</t>
  </si>
  <si>
    <t>Lắp đặt đèn chiếu sáng trên tuyến Quốc lộ 1 qua địa bàn xã Hồng Sơn, xã Hồng Liêm, huyện Hàm Thuận Bắc</t>
  </si>
  <si>
    <t>Sửa chữa hệ thống điện chiếu sáng đoạn cầu Sông Phan, lắp đặt đèn chiếu sáng đoạn Km1739+900 - Km1740+800, tuyến Quốc lộ 1 và đèn tín hiệu giao thông nút giao khu vực chợ 30 cũ với Quốc lộ 1, qua địa bàn huyện Hàm Thuận Nam</t>
  </si>
  <si>
    <t>Xử lý đảm bảo an toàn giao thông khu vực thị xã Lagi</t>
  </si>
  <si>
    <t>Xử lý đảm bảo an toàn giao thông khu vực huyện Tánh Linh</t>
  </si>
  <si>
    <t>Xử lý đảm bảo an toàn giao thông khu vực huyện Tánh Linh và huyện Đức Linh</t>
  </si>
  <si>
    <t>Lắp đặt hệ thống đèn chiếu sáng đoạn Km1711+650 - Km1717+300, tuyến Quốc lộ 1, huyện Hàm Thuận Nam</t>
  </si>
  <si>
    <t>Xử lý đảm bảo an toàn giao thông thành phố Phan Thiết</t>
  </si>
  <si>
    <t>Xử lý đảm bảo an toàn giao thông thị xã La Gi</t>
  </si>
  <si>
    <t>Lắp đặt hệ thống điện chiếu sáng đoạn Km0+000 - Km1+000, tuyến Liên Hương - Phan Dũng  và đoạn Km1614+500 - Km1616+000, tuyến Quốc lộ 1, huyện Tuy Phong</t>
  </si>
  <si>
    <t>(Đính kèm Công văn số 136/BQLBTĐB-HCTH ngày 19/8/2025 của Ban QLBTĐB Bình Thuận)</t>
  </si>
  <si>
    <t>-</t>
  </si>
  <si>
    <t>III</t>
  </si>
  <si>
    <t>Tổng mức đầu tư</t>
  </si>
  <si>
    <t>Tăng (+), giảm (-)</t>
  </si>
  <si>
    <t>Địa phận Lâm Đồng (cũ)</t>
  </si>
  <si>
    <t>Quốc lộ 27</t>
  </si>
  <si>
    <t>Quốc lộ 27C</t>
  </si>
  <si>
    <t>Quốc lộ 55</t>
  </si>
  <si>
    <t>Quốc lộ 27 đoạn tránh</t>
  </si>
  <si>
    <t>1.1</t>
  </si>
  <si>
    <t>1.2</t>
  </si>
  <si>
    <t>(Đơn vị tính: nghìn đồng)</t>
  </si>
  <si>
    <t>TỔNG CỘNG:</t>
  </si>
  <si>
    <t>Sửa chữa định kỳ</t>
  </si>
  <si>
    <t>2.1</t>
  </si>
  <si>
    <t>Quốc lộ 20</t>
  </si>
  <si>
    <t>2.2</t>
  </si>
  <si>
    <t>Công tác khác</t>
  </si>
  <si>
    <t>Địa phận Đắk Nông (cũ)</t>
  </si>
  <si>
    <t>Quốc lộ 14C (Km285+500 ÷ Km402; đoạn Km382+600 ÷ Km394+00 - nhánh đi cửa khẩu PuBrăng; đoạn Km115+400 ÷ Km150 - đoạn nối dẫn ra cửa khẩu PuBrăng)</t>
  </si>
  <si>
    <t>Quốc lộ 28 (Km137+186 ÷ Km310+896)</t>
  </si>
  <si>
    <t>Sửa chữa các vị trí lún, nứt nền đường Km287+400 ÷ Km287+840 (Đèo 24), Quốc lộ 28, tỉnh Đắk Nông</t>
  </si>
  <si>
    <t>Quốc lộ 28</t>
  </si>
  <si>
    <t>Địa phận Bình Thuận (cũ)</t>
  </si>
  <si>
    <t>Quốc lộ 28 (Km2+595 ÷ Km42+664)</t>
  </si>
  <si>
    <t>Quốc lộ 55 (Km52+640 ÷ Km205+140)</t>
  </si>
  <si>
    <t>Thời gian thực hiện</t>
  </si>
  <si>
    <t>PHỤ LỤC 02:</t>
  </si>
  <si>
    <t>PHÂN KHAI CHI TIẾT DỰ TOÁN THỰC HIỆN QUẢN LÝ, BẢO TRÌ ĐƯỜNG BỘ TỪ NGUỒN NGÂN SÁCH TRUNG ƯƠNG BỔ SUNG CÓ MỤC TIÊU NĂM 2026
(THEO QUYẾT ĐỊNH SỐ 2539/QĐ-UBND NGÀY 12/12/2025 CỦA UBND TỈNH LÂM ĐỒNG)</t>
  </si>
  <si>
    <t>Năm 2026</t>
  </si>
  <si>
    <t>TT</t>
  </si>
  <si>
    <t>Đề nghị phân khai năm 2026</t>
  </si>
  <si>
    <t>Sửa chữa mặt đường, gia cố lề đường và bổ sung hệ thống an toàn giao thông đoạn Km298+100 ÷ Km298+600 Quốc lộ 28</t>
  </si>
  <si>
    <t>Sửa chữa, hoàn thiện hệ thống an toàn giao thông trên Quốc lộ 28 (địa phận Đắk Nông cũ) và bổ sung hệ thống an toàn giao thông tại ngã tư Km281+250</t>
  </si>
  <si>
    <t>Sơn dặm vạch kẻ đường, thay thế và bổ sung biển báo và các công trình phụ trợ để đảm bảo an toàn giao thông trên các tuyến đường tỉnh, Quốc lộ; Đảm bảo an toàn giao thông tại các vị trí trường học theo Sổ tay ATGT</t>
  </si>
  <si>
    <t>Bọc tôn cọc Km, cọc H trên các tuyến đường tỉnh, Quốc lộ; Đảm bảo giao thông các đèo Tân Thanh, Con ó trên đường tỉnh ĐT.725</t>
  </si>
  <si>
    <t>IV</t>
  </si>
  <si>
    <t>Đảm bảo trật tự ATGT trên địa phận Lâm Đồng (cũ)</t>
  </si>
  <si>
    <t>Đảm bảo trật tự ATGT trên địa phận Bình Thuận (cũ)</t>
  </si>
  <si>
    <t>Đảm bảo trật tự ATGT trên địa phận Đắk Nông (cũ)</t>
  </si>
  <si>
    <t>Thực hiện nhiệm vụ đảm bảo trật tự ATGT</t>
  </si>
  <si>
    <t>Trả nợ quyết toán công trình đảm bảo trật tự ATGT đã thi công hoàn thành năm 2025</t>
  </si>
  <si>
    <t>1.3</t>
  </si>
  <si>
    <t>1.4</t>
  </si>
  <si>
    <t>1.5</t>
  </si>
  <si>
    <t>Công trình mới</t>
  </si>
  <si>
    <t>2.3</t>
  </si>
  <si>
    <t>2.4</t>
  </si>
  <si>
    <t>Bảo dưỡng thường xuyên</t>
  </si>
  <si>
    <t>Quốc lộ 28 (Km42+664+Km137+186)</t>
  </si>
  <si>
    <t>Quốc lộ</t>
  </si>
  <si>
    <t>Tỉnh lộ</t>
  </si>
  <si>
    <t>Quản lý, bảo dưỡng thường xuyên các tuyến đường tỉnh do Sở Giao thông vận tải Lâm Đồng quản lý giai đoạn năm 2024-2026</t>
  </si>
  <si>
    <t>Năm 2025</t>
  </si>
  <si>
    <t>Bảo dưỡng thường xuyên quốc lộ năm 2026</t>
  </si>
  <si>
    <t>Quốc lộ 14C</t>
  </si>
  <si>
    <t>Công trình chuyển tiếp</t>
  </si>
  <si>
    <t>a</t>
  </si>
  <si>
    <t>Công trình làm mới</t>
  </si>
  <si>
    <t>Sửa chữa hư hỏng nền, móng, mặt đường, hệ thống thoát nước và ATGT đoạn Km325+00 ÷ Km330+126, QL.14C</t>
  </si>
  <si>
    <t>Sửa chữa hư hỏng móng, mặt đường, hệ thống thoát nước và ATGT các đoạn Km115+400 ÷ Km115+570; Km117+820 ÷ Km121+000, Quốc lộ 14C</t>
  </si>
  <si>
    <t>Sửa chữa các cầu trên Quốc lộ 14C: Công Binh Km301+500; Đắk Song Km337+380; Suối Sập Km358+860; Thôn 5 Km368+525; Thôn 4 Km371+500; Đắk Huýt Km385+300</t>
  </si>
  <si>
    <t>Sửa chữa móng, mặt đường, hệ thống thoát nước và ATGT đoạn Km148+00 ÷ Km149+660; Km187+00 ÷ Km190+00 Quốc lộ 28</t>
  </si>
  <si>
    <t>b</t>
  </si>
  <si>
    <t>Sửa chữa hư hỏng móng, mặt đường, hệ thống thoát nước và ATGT các đoạn Km212+784 ÷ Km213+097; Km213+719 ÷ Km214+388; Km214+757 ÷ Km216+773, Quốc lộ 28</t>
  </si>
  <si>
    <t>Sửa chữa hư hỏng móng, mặt đường, hệ thống thoát nước và ATGT đoạn Km257+000 ÷ Km259+500, Quốc lộ 28</t>
  </si>
  <si>
    <t>Sửa chữa hư hỏng móng, mặt đường, hệ thống thoát nước và ATGT đoạn Km273+700 ÷ Km280+000, Quốc lộ 28</t>
  </si>
  <si>
    <t>Sửa chữa các cầu trên Quốc lộ 28: Đắk Glong Km187+423; Đắk Nia 2 Km196+559; Đắk Mul Km199+726; Đắk Rtin Km237+253; Đắk Drô 2 Km291+050; Đắk Sôr 2 Km306+228</t>
  </si>
  <si>
    <t>Năm 2025-2026</t>
  </si>
  <si>
    <t>Năm 2026-2027</t>
  </si>
  <si>
    <t>Các tuyến Tỉnh lộ</t>
  </si>
  <si>
    <t>Sửa chữa tuyến đường kết nối từ Quốc lộ 28 tại Km128+330 đến đường tỉnh lộ ĐT.725 tại Km63+910 thuộc xã Phúc Thọ Lâm Hà, tỉnh Lâm Đồng</t>
  </si>
  <si>
    <t>Sửa chữa hư hỏng nền, móng, mặt đường, hệ thống thoát nước và ATGT đoạn Km11+700 ÷ Km16+500, Tỉnh lộ 5</t>
  </si>
  <si>
    <t>Sở Xây dựng phân khai chi tiết danh mục công trình trong quá trình thực hiện bảo trì đường bộ theo tình hình thực tế</t>
  </si>
  <si>
    <t>Trả nợ quyết toán dự án hoàn thành</t>
  </si>
  <si>
    <t>Sửa chữa, bổ sung hệ thống an toàn giao thông trên các tuyến Tỉnh lộ 1, Tỉnh lộ 4B, Tỉnh lộ 5, Tỉnh lộ 6</t>
  </si>
  <si>
    <t>Khắc phục, sửa chữa hư hỏng Tỉnh lộ 4B</t>
  </si>
  <si>
    <t>Sửa chữa móng, mặt đường, hệ thống thoát nước và ATGT Tỉnh lộ 4B đoạn Km7+00 ÷ Km11+00</t>
  </si>
  <si>
    <t>Xử lý điểm đen, điểm tiềm ẩn tại nạn giao thông và xử lý vị trí nguy hiểm trên đường bộ đang khai thác</t>
  </si>
  <si>
    <t>Sửa chữa móng, mặt đường, hệ thống thoát nước và an toàn giao thông Tỉnh lộ 4B các đoạn Km16+500 ÷ Km17+709,68; Km18+062,29 ÷ Km20+00</t>
  </si>
  <si>
    <t>Sửa chữa móng, mặt đường, gia cố lề đường, hệ thống thoát nước và an toàn giao thông Tỉnh lộ 6 các đoạn Km23+00 ÷ Km25+600, Km26+400 ÷ Km27+00</t>
  </si>
  <si>
    <t>4.1</t>
  </si>
  <si>
    <t>4.2</t>
  </si>
  <si>
    <t>4.3</t>
  </si>
  <si>
    <t>4.4</t>
  </si>
  <si>
    <t>4.5</t>
  </si>
  <si>
    <t>4.6</t>
  </si>
  <si>
    <t>Trả nợ bảo dưỡng thường xuyên Quốc lộ năm 2025</t>
  </si>
  <si>
    <t>Quốc lộ 20, Quốc lộ 27, Quốc lộ 28 (do Khu QLĐB IV chuyển qua cho Sở Xây dựng quản lý)</t>
  </si>
  <si>
    <t>Quốc lộ 28B (Km0+00 ÷ Km51+114)</t>
  </si>
  <si>
    <t>Quốc lộ 28B (Km51+114 ÷ Km64+174)</t>
  </si>
  <si>
    <t>Quốc lộ 55 (Km205+140 ÷ Km229+140)</t>
  </si>
  <si>
    <t>Sửa chữa  hư hỏng cục bộ nền, mặt đường, gia cố lề, hệ thống thoát nước và an toàn giao thông đoạn Km53+900 - Km81+200 tuyến Quốc lộ 55</t>
  </si>
  <si>
    <t>Sửa chữa  hư hỏng cục bộ nền, mặt đường, hệ thống thoát nước và an toàn giao thông đoạn Km81+200 - Km138+000 tuyến Quốc lộ 55</t>
  </si>
  <si>
    <t>Sửa chữa hư hỏng cục bộ nền, mặt đường, gia cố lề, hệ thống thoát nước, an toàn giao thông đoạn Km143+914 - Km153+500 tuyến Quốc lộ 55</t>
  </si>
  <si>
    <t>Sửa chữa hư hỏng cục bộ nền, mặt đường, gia cố lề, hệ thống thoát nước, an toàn giao thông đoạn Km153+500 - Km159+500 tuyến Quốc lộ 55</t>
  </si>
  <si>
    <t>Sửa chữa cục bộ nền, mặt đường, gia cố lề, hệ thống thoát nước và an toàn giao thông đoạn Km24+500 - Km42+664 tuyến Quốc lộ 28</t>
  </si>
  <si>
    <t>Sửa chữa cục bộ nền, mặt đường, gia cố lề, hệ thống thoát nước và ATGT trên tuyến Quốc lộ 1 - Phan Sơn</t>
  </si>
  <si>
    <t>Sửa chữa cục bộ nền, mặt đường, hệ thống thoát nước và hệ thống an toàn giao thông tuyến ĐT.720 năm 2026</t>
  </si>
  <si>
    <t>Sửa chữa cục bộ nền, mặt đường, hệ thống thoát nước và hệ thống an toàn giao thông tuyến ĐT.766 năm 2026</t>
  </si>
  <si>
    <t xml:space="preserve">Sửa chữa hư hỏng cục bộ nền, mặt đường, hệ thống thoát nước, khe co giãn cầu và hệ thống an toàn giao thông tuyến ĐT.711, tuyến ĐT.714, tuyến ĐT.718 và tuyến Sông Luỹ -  Phan Tiến năm 2026		</t>
  </si>
  <si>
    <t>Sửa chữa cục bộ nền, mặt đường, hệ thống thoát nước, khe co giãn cầu và hệ thống an toàn giao thông tuyến Phú Hội - Cẩm Hang - Sông Quao năm 2026</t>
  </si>
  <si>
    <t>Sửa chữa hư hỏng cục bộ nền, mặt đường, hệ thống thoát nước và hệ thống an toàn giao thông tuyến ĐT.719 năm 2026</t>
  </si>
  <si>
    <t>Sửa chữa đột xuất</t>
  </si>
  <si>
    <t>Khắc phục bão lũ, sửa chữa đột xuất, đảm bảo an toàn giao thông năm 2025; Hạng mục: Xử lý hốt đất, cát tràn đảm bảo giao thông tuyến ĐT.706B, ĐT.714, ĐT.715, ĐT.716, ĐT.717, ĐT.719 và Quốc lộ 1 – Thôn Triền</t>
  </si>
  <si>
    <t>Khắc phục bão lũ, sửa chữa đột xuất, đảm bảo an toàn giao thông năm 2025; Hạng mục: Sửa chữa hệ thống thoát nước đoạn Km16+450 – Km17+100 và đoạn Km26+400 – Km27+800, tuyến ĐT.766</t>
  </si>
  <si>
    <t>Khắc phục bão lũ, sửa chữa đột xuất, đảm bảo an toàn giao thông năm 2025; Hạng mục: Sửa chữa hệ thống thoát nước đoạn Km3+970 – Km4+370 và đoạn Km5+550 – Km5+770, tuyến ĐT.717</t>
  </si>
  <si>
    <t>Khắc phục bão lũ, sửa chữa đột xuất, đảm bảo an toàn giao thông năm 2025. Hạng mục: Sửa chữa hệ thống an toàn giao thông các tuyến ĐT.717, Sara – Tầm Hưng, Hàm Nhơn – Phú Hài; Sửa chữa hư hỏng các tấm đan tuyến ĐT.706B; Sửa chữa nền đường, mái taluy tại Km5+620 tuyến Quốc lộ 1 – Thôn Triền; Tứ nón cầu Cây Chanh, tuyến ĐT.719</t>
  </si>
  <si>
    <t>Khắc phục bão lũ, sửa chữa đột xuất, đảm bảo an toàn giao thông năm 2025. Hạng mục: Sửa chữa hư hỏng cục bộ nền, mặt đường đoạn Km19+900 – Km29+300, tuyến ĐT.717</t>
  </si>
  <si>
    <t>Khắc phục bão lũ, sửa chữa đột xuất, đảm bảo an toàn giao thông năm 2025; Hạng mục: Sửa chữa hư hỏng nền, mặt đường tuyến đường kết nối từ đường ĐT.719B đến nhà máy xử lý rác thành phố Phan Thiết, tỉnh Bình Thuận</t>
  </si>
  <si>
    <t>Khắc phục bão lũ, sửa chữa đột xuất, đảm bảo an toàn giao thông năm 2025; Hạng mục: Sửa chữa hư hỏng mái taluy hạ lưu cống tại Km15+870 và cống tại Km16+170 tuyến Hàm Minh – Thuận Quý và sửa chữa nền, mặt đường tại Km11+409 tuyến ĐT.712</t>
  </si>
  <si>
    <t>Khắc phục bão lũ, sửa chữa đột xuất, đảm bảo an toàn giao thông năm 2025. Hạng mục: Bổ sung rãnh thoát nước đoạn Km14+450 - Km14+800; Nạo vét rãnh, thay thế tấm đan và sửa chữa, bổ sung hệ thống an toàn giao thông một số vị trí đoạn Km38+600 - Km53+000, tuyến ĐT.720</t>
  </si>
  <si>
    <t>Khắc phục bão lũ, sửa chữa đột xuất, đảm bảo an toàn giao thông năm 2025; Hạng mục: Sửa chữa hư hỏng cục bộ mái taluy, lề đường, sạt lở cống một số vị trí trên tuyến Quốc lộ 1 - Thôn Triền, ĐT.716, ĐT.717; Sửa chữa hư hỏng cục bộ nền, mặt đường, an toàn giao thông tuyến ĐT.714; Sửa chữa cọc Km, biển báo một số tuyến đường trên địa bàn tỉnh Bình Thuận (cũ) theo đơn vị hành chính sau sắp xếp</t>
  </si>
  <si>
    <t>Khắc phục bão lũ, sửa chữa đột xuất, đảm bảo an toàn giao thông năm 2025. Hạng mục: Sửa chữa sạt lở mái taluy tại Km28+100 - Km28+380, tuyến ĐT.716</t>
  </si>
  <si>
    <t>Khắc phục bão lũ, sửa chữa đột xuất, đảm bảo an toàn giao thông năm 2025; Hạng mục: Sửa chữa hệ thống thoát nước đoạn Km44+980 - Km45+160, tuyến ĐT.715; Sửa chữa hư hỏng cửa thu nước, cọc tiêu tuyến ĐT.716; Sửa chữa biển báo tuyến ĐT.706B</t>
  </si>
  <si>
    <t>Khắc phục bão lũ, sửa chữa đột xuất, đảm bảo an toàn giao thông năm 2025; Hạng mục: Sửa chữa hư hỏng cục bộ tuyến ĐT.718, tuyến ĐT.714, tuyến Liên Hương – Phan Dũng, tuyến Quốc lộ 1 – Mỹ Thạnh, tuyến Sa Ra – Tầm Hưng</t>
  </si>
  <si>
    <t>Bảo dưỡng thường xuyên Quốc lộ năm 2026</t>
  </si>
  <si>
    <t>Sửa chữa cục bộ nền, mặt đường, thảm bê tông nhựa và cải tạo hệ thống thoát nước các đoạn Km139+500 – Km143, Km170 – Km170+700, Quốc lộ 27</t>
  </si>
  <si>
    <t>Sửa chữa các vị trí hư hỏng nền, mặt đường, đảm bảo an toàn giao thông đoạn Km83 – Km106, Quốc lộ 27, tỉnh Lâm Đồng</t>
  </si>
  <si>
    <t>Sửa chữa hư hỏng cục bộ móng mặt đường, thảm bảo trì đoạn Km174+000 - Km176+495; Km201+200 -  Km202+400; Km202+700-Km202+900; Km203+300 - Km204+900, Km205+100 - Km206+500, Quốc lộ 27</t>
  </si>
  <si>
    <t>Sửa chữa cục bộ nền mặt đường thảm BTNN và cải tạo hệ thống thoát nước đoạn Km96+400 - Km100+000, QL.27C</t>
  </si>
  <si>
    <t>Xử lý các điểm sạt lở trên đèo Bảo Lộc tại Km103+100 (T), Km104+063 -Km104+163 (T), Km105+710 - Km105-790 (T), Quốc lộ 20, tỉnh Lâm Đồng</t>
  </si>
  <si>
    <t>Sửa chữa hư hỏng mặt đường đoạn km55+650-km59+000. QL28, tỉnh Lâm Đồng</t>
  </si>
  <si>
    <t>2.5</t>
  </si>
  <si>
    <t>Sửa chữa móng, mặt đường; bổ sung, thay thế hệ thống thoát nước đoạn Km205+140-Km209, Quốc lộ 55</t>
  </si>
  <si>
    <t>2.6</t>
  </si>
  <si>
    <t>Sửa chữa móng, mặt đường, thảm BTN; bổ sung, thay thế hệ thống thoát nước đoạn Km42+676 - Km45+176, đường ĐT.724</t>
  </si>
  <si>
    <t>Sửa chữa móng, mặt đường, thảm BTN; bổ sung, thay thế hệ thống thoát nước đoạn Km47+000 - Km49+216, đường ĐT.724</t>
  </si>
  <si>
    <t>Sửa chữa móng, mặt đường, thảm BTN; bổ sung, thay thế hệ thống thoát nước đoạn Km46+500 - Km50+000, đường ĐT.725</t>
  </si>
  <si>
    <t>Sửa chữa, đảm bảo giao thông đoạn Km40+600-Km46+620 đường ĐT.729; Sửa chữa nút giao thông ĐT.725 với QL.28; Thay thế cống vòm tại Km26+250 đường ĐT.721; sửa chữa nền, mặt đường, thảm BTN đoạn Km5+617 - Km5+981 và đường đầu cầu Darahô, đường ĐT.722</t>
  </si>
  <si>
    <t>Sửa chữa móng, mặt đường, thảm BTN; bổ sung, thay thế hệ thống thoát nước đường ĐT 729 các đoạn Km56+000 - Km57+430, Km57+820 - Km59+00, Km65+000 - Km65+530 gia cố rãnh thu nước tại vị trí nút giao UBND xã Đà Loan, huyện Đức Trọng</t>
  </si>
  <si>
    <t>Sửa chữa cục bộ mặt đường, thảm BTN và cải tạo hệ thống thoát nước đường ĐT 729 các đoạn Km5+750-Km7+270, Km12+540-Km12+850; Cải tạo hệ thống thoát nước đoạn Km2+100-Km2+600, huyện Đơn Dương</t>
  </si>
  <si>
    <t>Sửa chữa cục bộ nền mặt đường thảm BTNN và cải tạo hệ thống thoát nước đoạn Km107+000 - Km111+000, ĐT.725</t>
  </si>
  <si>
    <t>Sửa chữa cục bộ nền, mặt đường, hệ thống thoát nước, ATGT đường ĐT.729 đoạn Km52+650 - Km54+310; Km59+950 - Km60+150 địa bàn các xã Tà Năng, xã Tà Hine, tỉnh Lâm Đồng</t>
  </si>
  <si>
    <t>Khắc phục bão lũ, sửa chữa đột xuất, đảm bảo giao thông các tuyến đường do Sở Xây dựng quản lý khu vực Lâm Đồng (cũ)</t>
  </si>
  <si>
    <t>Khắc phục bão lũ, sửa chữa đột xuất, đảm bảo giao thông các tuyến đường do Sở Xây dựng quản lý khu vực Bình Thuận (cũ)</t>
  </si>
  <si>
    <t>Khắc phục bão lũ, sửa chữa đột xuất, đảm bảo giao thông các tuyến đường do Sở Xây dựng quản lý khu vực Đắk Nông (cũ)</t>
  </si>
  <si>
    <t>Bố trí năm 2026 là 20.620.697 nghìn đồng</t>
  </si>
  <si>
    <t>Chuyển tiếp</t>
  </si>
  <si>
    <t>Đánh giá an toàn các cầu trên Quốc lộ 55, gồm: Cầu Tà Pao (Km158+247), cầu ĐaGuRi (Km185+249), cầu Đa Tro (Km204+420)</t>
  </si>
  <si>
    <t>5.1</t>
  </si>
  <si>
    <t>5.2</t>
  </si>
  <si>
    <t>Bảo dưỡng thường xuyên Quốc lộ</t>
  </si>
  <si>
    <t>Sửa chữa cục bộ nền, mặt đường, hệ thống thoát nước và an toàn giao thông đoạn Km2+595 - Km5+600; Km6+150 - Km12+000 và đoạn Km15+500 - Km21+000 tuyến Quốc lộ 28 năm 2026</t>
  </si>
  <si>
    <t>Sửa chữa đèn tín hiệu giao thông ngã tư Trường Chinh - Nguyễn Thị Định (Km1706+360); Lắp đặt hệ thống đèn chiếu sáng tại cầu Bến Lội và đoạn Km1740+900 – Km1745+900 Quốc lộ 1</t>
  </si>
  <si>
    <t>Sửa chữa hư hỏng nền, mặt đường, khe co giãn cầu, hệ thống thoát nước và hệ thống an toàn giao thông tuyến ĐT.716 năm 2026</t>
  </si>
  <si>
    <t>Lắp đặt hệ thống đèn chiếu sáng, đèn tín hiệu và sửa chữa hệ thống ATGT trên các tuyến đường do Sở Xây dựng quản lý</t>
  </si>
  <si>
    <t>Xử lý đảm bảo an toàn giao thông các xã, phường: Bắc Ruộng, Đồng Kho, Tánh Linh, Suối Kiết, Tân Hải, Bắc Bình, Liên Hương, Tân Thành, Lagi, Phước Hội, Phan Thiết, Phú Thuỷ, Bình Thuận, Mũi Né</t>
  </si>
  <si>
    <t>Lắp đặt hệ thống đèn chiếu sáng dọc tuyến ĐT.729 đoạn từ thị trấn D'Ran cũ đến thôn Châu Sơn xã D'Ran</t>
  </si>
  <si>
    <t>(Kèm Công văn số            /SXD-KHTC ngày      /3/2026 của Sở Xây dựng tỉnh Lâm Đồng)</t>
  </si>
  <si>
    <t>THANH TOÁN NỢ 2025</t>
  </si>
  <si>
    <t>Bão dường thường xuyên</t>
  </si>
  <si>
    <t>CÔNG TRÌNH CHUYỂN TIẾP 2025</t>
  </si>
  <si>
    <t>SỮA CHỮA ĐỊNH KỲ</t>
  </si>
  <si>
    <t>Các tuyển tỉnh lộ</t>
  </si>
  <si>
    <t>CÔNG TRÌNH ĐỘT XUẤT</t>
  </si>
  <si>
    <t>Khắc phục bão lũ, sửa chữa đột xuất, đảm bảo an toàn giao thông năm 2025; Hạng mục: Sửa chữa hư hỏng nền, mặt đường kết nối từ đường ĐT.719B đến nhà máy xử lý rác thành phố Phan Thiết, tỉnh Bình Thuận</t>
  </si>
  <si>
    <t>C</t>
  </si>
  <si>
    <t>CÔNG TRÌNH THỰC HIỆN 2026</t>
  </si>
  <si>
    <t>BÃO DƯỠNG THƯỜNG XUYÊN</t>
  </si>
  <si>
    <t>Quản lý, bảo dưỡng thường xuyên các tuyến đường Tỉnh do Sở Giao thông vận tải Lâm Đồng quản lý giai đoạn năm 2024-2026</t>
  </si>
  <si>
    <t>Sửa chữa  hư hỏng cục bộ nền, mặt đường, gia cố lề, hệ thống thoát nước và an toàn giao thông đoạn Km53+900 - Km81+200 tuyến Quốc lộ 55 năm 2026</t>
  </si>
  <si>
    <t>Sửa chữa  hư hỏng cục bộ nền, mặt đường, hệ thống thoát nước và an toàn giao thông đoạn Km81+200 - Km138+000 tuyến Quốc lộ 55 năm 2026</t>
  </si>
  <si>
    <t>Sửa chữa hư hỏng cục bộ nền, mặt đường, gia cố lề, hệ thống thoát nước, an toàn giao thông đoạn Km143+900 - Km153+500 tuyến Quốc lộ 55 năm 2026</t>
  </si>
  <si>
    <t>Sửa chữa hư hỏng cục bộ nền, mặt đường, gia cố lề, hệ thống thoát nước, an toàn giao thông đoạn Km153+500 - Km159+500 tuyến Quốc lộ 55 năm 2026</t>
  </si>
  <si>
    <t>Sửa chữa nền đường, mặt đường, cải tạo hệ thống thoát nước và hệ thống an toàn giao thông đoạn Km55+650-Km59+000, Quốc lộ 28</t>
  </si>
  <si>
    <t>Sửa chữa cục bộ nền, mặt đường, gia cố lề, hệ thống thoát nước và an toàn giao thông đoạn Km24+500 - Km42+664 tuyến Quốc lộ 28 năm 2026</t>
  </si>
  <si>
    <t>Sửa chữa các cầu trên Quốc lộ 28: Đắk Rtin Km237+253; Đắk Nang Km266+778; Đắk Drô 2 Km291+050; Đắk Sôr 2 Km306+228</t>
  </si>
  <si>
    <t>Sửa chữa nền đường, mặt đường, cải tạo hệ thống thoát nước và hệ thống an toàn giao thông đoạn Km96+400 - Km100+000, QL.27C</t>
  </si>
  <si>
    <t>Sửa chữa nền đường, mặt đường, cải tạo hệ thống thoát nước và hệ thống an toàn giao thông đoạn Km160+400 - Km162+000, Quốc lộ 27</t>
  </si>
  <si>
    <t>Sửa chữa và bổ sung hệ thống thoát nước đoạn Km202+900 - Km203+900, Quốc lộ 20</t>
  </si>
  <si>
    <t>Sửa chữa nền đường, mặt đường, cải tạo hệ thống thoát nước và hệ thống an toàn giao thông đoạn Km107+000 - Km111+000, ĐT.725</t>
  </si>
  <si>
    <t>Sửa chữa nền đường, mặt đường, cải tạo hệ thống thoát nước và hệ thống an toàn giao thông đoạn Km52+650 - Km54+310; Km59+950 - Km60+150, ĐT.729</t>
  </si>
  <si>
    <t>Xây dựng kè chắn taluy đường từ KDL Quốc gia Hồ Tuyền Lâm đi đường cao tốc Liên Khương - Prenn</t>
  </si>
  <si>
    <t>D</t>
  </si>
  <si>
    <r>
      <t xml:space="preserve">SỬA CHỮA ĐỘT XUẤT </t>
    </r>
    <r>
      <rPr>
        <b/>
        <i/>
        <sz val="12"/>
        <rFont val="Times New Roman"/>
        <family val="1"/>
      </rPr>
      <t>(trong đó dự kiến khoảng 5,0 tỷ đồng mua vật tư dự phòng khắc phục thiên tại như: rọ đá; cừ larsen; dàn, dầm, tấm mặt sàn  cầu Bailey …)</t>
    </r>
  </si>
  <si>
    <t>Sửa chữa các vị trí hư hỏng nền, mặt đường, đảm bảo an toàn giao thông đoạn Km83 – Km106, Quốc lộ 27</t>
  </si>
  <si>
    <t>Xử lý các điểm sạt lở trên đèo Bảo Lộc tại Km103+100 (T), Km104+063 -Km104+163 (T), Km105+710 - Km105-790 (T), Quốc lộ 20</t>
  </si>
  <si>
    <t>Sửa chữa các vị trí lún, nứt nền đường Km287+400 ÷ Km287+840 (Đèo 24), Quốc lộ 28</t>
  </si>
  <si>
    <t>PHỤ LỤC 01</t>
  </si>
  <si>
    <t>PHÂN BỔ CHI TIẾT PHÍ SỬ DỤNG ĐƯỜNG BỘ (TRUNG ƯƠNG BỔ SUNG CÓ MỤC TIÊU) THỰC HIỆN QUẢN LÝ, BẢO TRÌ ĐƯỜNG BỘ (CÁC TUYẾN TỈNH LỘ, QUỐC LỘ) NĂM 2026</t>
  </si>
  <si>
    <t>Số tiền</t>
  </si>
  <si>
    <t>Đơn vị tính: đồng</t>
  </si>
  <si>
    <t>PHỤ LỤC 02</t>
  </si>
  <si>
    <t>PHÂN BỔ CHI TIẾT DỰ TOÁN THỰC HIỆN NHIỆM VỤ ĐẢM BẢO TRẬT TỰ ATGT TỪ NGUỒN NGÂN SÁCH TRUNG ƯƠNG BỔ SUNG CÓ MỤC TIÊU NĂM 2026</t>
  </si>
  <si>
    <r>
      <t xml:space="preserve">Chi hoạt động của bộ phận thực hiện nhiệm vụ ATGT </t>
    </r>
    <r>
      <rPr>
        <i/>
        <sz val="12"/>
        <rFont val="Times New Roman"/>
        <family val="1"/>
      </rPr>
      <t>(mua báo, hoạt động tuyên truyền trên báo điện tử; sửa chữa máy móc, thiết bị, dụng cụ, văn phòng phẩm phục vụ cho công tác bảo đảm ATGT và tuyên truyền pháp luật về an toàn giao thông; in ấn tờ rơi và các hoạt động tuyên truyền, phổ biến các quy định của pháp luật về bảo đảm TTATGT, chi công tác xây dựng và sửa chữa pano tuyên truyền; công tác phí; khen thưởng; làm ngoài giờ; hội thảo, hội nghị sơ kết, tổng kết công tác bảo đảm trật tự an toàn giao thông; thăm hỏi gia đình nạn nhân bị chết trong các vụ tai nạn giao thông nghiêm trọng hoặc nạn nhân có hoàn cảnh khó khăn và các công tác khác)</t>
    </r>
  </si>
  <si>
    <t>Lắp đặt hệ thống đèn chiếu sáng tuyến Quốc lộ 27 đoạn qua xã D’Ran</t>
  </si>
  <si>
    <t>(Kèm Tờ trình số            -TTr/ĐU ngày          /4/2026 của Đảng ủy Ủy ban nhân dân tỉnh)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</si>
</sst>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_-* #,##0_-;\-* #,##0_-;_-* &quot;-&quot;??_-;_-@_-"/>
  </numFmts>
  <fonts count="21" x14ac:knownFonts="1">
    <font>
      <sz val="12"/>
      <color theme="1"/>
      <name val="Times New Roman"/>
      <family val="2"/>
    </font>
    <font>
      <sz val="12"/>
      <color theme="1"/>
      <name val="Times New Roman"/>
      <family val="2"/>
    </font>
    <font>
      <b/>
      <sz val="12"/>
      <color theme="1"/>
      <name val="Times New Roman"/>
      <family val="1"/>
    </font>
    <font>
      <b/>
      <sz val="13"/>
      <name val="Times New Roman"/>
      <family val="1"/>
    </font>
    <font>
      <sz val="13"/>
      <name val="Times New Roman"/>
      <family val="1"/>
    </font>
    <font>
      <b/>
      <sz val="14"/>
      <color theme="1"/>
      <name val="Times New Roman"/>
      <family val="1"/>
    </font>
    <font>
      <i/>
      <sz val="14"/>
      <color theme="1"/>
      <name val="Times New Roman"/>
      <family val="1"/>
    </font>
    <font>
      <b/>
      <sz val="13"/>
      <color theme="1"/>
      <name val="Times New Roman"/>
      <family val="1"/>
    </font>
    <font>
      <sz val="13"/>
      <color theme="1"/>
      <name val="Times New Roman"/>
      <family val="1"/>
    </font>
    <font>
      <b/>
      <sz val="13"/>
      <color rgb="FFFF0000"/>
      <name val="Times New Roman"/>
      <family val="1"/>
    </font>
    <font>
      <b/>
      <sz val="12"/>
      <name val="Times New Roman"/>
      <family val="1"/>
    </font>
    <font>
      <sz val="12"/>
      <name val="Times New Roman"/>
      <family val="1"/>
    </font>
    <font>
      <sz val="11"/>
      <color theme="1"/>
      <name val="Arial"/>
      <family val="2"/>
      <scheme val="minor"/>
    </font>
    <font>
      <sz val="11"/>
      <name val="Times New Roman"/>
      <family val="1"/>
    </font>
    <font>
      <sz val="10"/>
      <name val="Times New Roman"/>
      <family val="1"/>
    </font>
    <font>
      <b/>
      <i/>
      <sz val="12"/>
      <name val="Times New Roman"/>
      <family val="1"/>
    </font>
    <font>
      <b/>
      <sz val="14"/>
      <name val="Times New Roman"/>
      <family val="1"/>
    </font>
    <font>
      <i/>
      <sz val="14"/>
      <name val="Times New Roman"/>
      <family val="1"/>
    </font>
    <font>
      <i/>
      <sz val="12"/>
      <name val="Times New Roman"/>
      <family val="1"/>
    </font>
    <font>
      <b/>
      <i/>
      <sz val="13"/>
      <name val="Times New Roman"/>
      <family val="1"/>
    </font>
    <font>
      <b/>
      <sz val="11"/>
      <name val="Times New Roman"/>
      <family val="1"/>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164" fontId="1" fillId="0" borderId="0" applyFont="0" applyFill="0" applyBorder="0" applyAlignment="0" applyProtection="0"/>
    <xf numFmtId="0" fontId="12" fillId="0" borderId="0"/>
  </cellStyleXfs>
  <cellXfs count="118">
    <xf numFmtId="0" fontId="0" fillId="0" borderId="0" xfId="0"/>
    <xf numFmtId="0" fontId="0" fillId="0" borderId="0" xfId="0" applyAlignment="1">
      <alignment horizontal="center" vertical="center"/>
    </xf>
    <xf numFmtId="0" fontId="0" fillId="0" borderId="0" xfId="0" applyAlignment="1">
      <alignment vertical="center"/>
    </xf>
    <xf numFmtId="165" fontId="0" fillId="0" borderId="0" xfId="1" applyNumberFormat="1" applyFont="1" applyAlignment="1">
      <alignment vertical="center"/>
    </xf>
    <xf numFmtId="0" fontId="0" fillId="0" borderId="0" xfId="0" applyAlignment="1">
      <alignment horizontal="left" vertical="center"/>
    </xf>
    <xf numFmtId="0" fontId="2" fillId="0" borderId="0" xfId="0" applyFont="1" applyAlignment="1">
      <alignment horizontal="left" vertical="center"/>
    </xf>
    <xf numFmtId="0" fontId="7" fillId="0" borderId="1" xfId="0" applyFont="1" applyBorder="1" applyAlignment="1">
      <alignment horizontal="center" vertical="center" wrapText="1"/>
    </xf>
    <xf numFmtId="165" fontId="7" fillId="0" borderId="1" xfId="1" applyNumberFormat="1" applyFont="1" applyBorder="1" applyAlignment="1">
      <alignment horizontal="center" vertical="center" wrapText="1"/>
    </xf>
    <xf numFmtId="0" fontId="7" fillId="0" borderId="0" xfId="0" applyFont="1" applyAlignment="1">
      <alignment horizontal="center" vertical="center" wrapText="1"/>
    </xf>
    <xf numFmtId="165" fontId="3" fillId="2" borderId="1" xfId="1" applyNumberFormat="1" applyFont="1" applyFill="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8" fillId="0" borderId="1" xfId="0" applyFont="1" applyBorder="1" applyAlignment="1">
      <alignment horizontal="center" vertical="center"/>
    </xf>
    <xf numFmtId="0" fontId="8" fillId="0" borderId="1" xfId="0" applyFont="1" applyBorder="1" applyAlignment="1">
      <alignment vertical="center" wrapText="1"/>
    </xf>
    <xf numFmtId="165" fontId="4" fillId="2" borderId="1" xfId="1" applyNumberFormat="1" applyFont="1" applyFill="1" applyBorder="1" applyAlignment="1">
      <alignment vertical="center"/>
    </xf>
    <xf numFmtId="165" fontId="8" fillId="0" borderId="1" xfId="1" applyNumberFormat="1" applyFont="1" applyBorder="1" applyAlignment="1">
      <alignment vertical="center"/>
    </xf>
    <xf numFmtId="0" fontId="8" fillId="0" borderId="1" xfId="0" applyFont="1" applyBorder="1" applyAlignment="1">
      <alignment vertical="center"/>
    </xf>
    <xf numFmtId="0" fontId="8" fillId="0" borderId="0" xfId="0" applyFont="1" applyAlignment="1">
      <alignment vertical="center"/>
    </xf>
    <xf numFmtId="0" fontId="7" fillId="3" borderId="1" xfId="0" applyFont="1" applyFill="1" applyBorder="1" applyAlignment="1">
      <alignment horizontal="center" vertical="center"/>
    </xf>
    <xf numFmtId="0" fontId="7" fillId="3" borderId="1" xfId="0" applyFont="1" applyFill="1" applyBorder="1" applyAlignment="1">
      <alignment vertical="center" wrapText="1"/>
    </xf>
    <xf numFmtId="165" fontId="3" fillId="3" borderId="1" xfId="1" applyNumberFormat="1" applyFont="1" applyFill="1" applyBorder="1" applyAlignment="1">
      <alignment vertical="center"/>
    </xf>
    <xf numFmtId="0" fontId="7" fillId="3" borderId="1" xfId="0" applyFont="1" applyFill="1" applyBorder="1" applyAlignment="1">
      <alignment vertical="center"/>
    </xf>
    <xf numFmtId="0" fontId="7" fillId="3" borderId="0" xfId="0" applyFont="1" applyFill="1" applyAlignment="1">
      <alignment vertical="center"/>
    </xf>
    <xf numFmtId="165" fontId="9" fillId="2" borderId="1" xfId="1" applyNumberFormat="1" applyFont="1" applyFill="1" applyBorder="1" applyAlignment="1">
      <alignment vertical="center"/>
    </xf>
    <xf numFmtId="0" fontId="9" fillId="0" borderId="1" xfId="0" applyFont="1" applyBorder="1" applyAlignment="1">
      <alignment vertical="center"/>
    </xf>
    <xf numFmtId="0" fontId="9" fillId="0" borderId="0" xfId="0" applyFont="1" applyAlignment="1">
      <alignment vertical="center"/>
    </xf>
    <xf numFmtId="165" fontId="11" fillId="2" borderId="1" xfId="1" applyNumberFormat="1" applyFont="1" applyFill="1" applyBorder="1" applyAlignment="1">
      <alignment vertical="center"/>
    </xf>
    <xf numFmtId="165" fontId="10" fillId="0" borderId="1" xfId="1" applyNumberFormat="1" applyFont="1" applyFill="1" applyBorder="1" applyAlignment="1">
      <alignment vertical="center"/>
    </xf>
    <xf numFmtId="165" fontId="10" fillId="0" borderId="1" xfId="1" applyNumberFormat="1" applyFont="1" applyFill="1" applyBorder="1" applyAlignment="1">
      <alignment horizontal="center" vertical="center"/>
    </xf>
    <xf numFmtId="165" fontId="11" fillId="0" borderId="1" xfId="1" applyNumberFormat="1" applyFont="1" applyFill="1" applyBorder="1" applyAlignment="1">
      <alignment vertical="center"/>
    </xf>
    <xf numFmtId="166" fontId="11" fillId="0" borderId="1" xfId="1" applyNumberFormat="1" applyFont="1" applyFill="1" applyBorder="1" applyAlignment="1">
      <alignment vertical="center"/>
    </xf>
    <xf numFmtId="3" fontId="11" fillId="0" borderId="1" xfId="1" applyNumberFormat="1" applyFont="1" applyFill="1" applyBorder="1" applyAlignment="1">
      <alignment vertical="center"/>
    </xf>
    <xf numFmtId="165" fontId="15" fillId="0" borderId="1" xfId="1" applyNumberFormat="1" applyFont="1" applyFill="1" applyBorder="1" applyAlignment="1">
      <alignment horizontal="center" vertical="center"/>
    </xf>
    <xf numFmtId="165" fontId="15" fillId="0" borderId="1" xfId="1" applyNumberFormat="1" applyFont="1" applyFill="1" applyBorder="1" applyAlignment="1">
      <alignment vertical="center"/>
    </xf>
    <xf numFmtId="0" fontId="11" fillId="0" borderId="0" xfId="0" applyFont="1" applyAlignment="1">
      <alignment vertical="center"/>
    </xf>
    <xf numFmtId="0" fontId="11" fillId="0" borderId="0" xfId="0" applyFont="1" applyAlignment="1">
      <alignment horizontal="center" vertical="center"/>
    </xf>
    <xf numFmtId="0" fontId="10" fillId="0" borderId="1" xfId="0" applyFont="1" applyBorder="1" applyAlignment="1">
      <alignment horizontal="center" vertical="center" wrapText="1"/>
    </xf>
    <xf numFmtId="165" fontId="10" fillId="0" borderId="1" xfId="1" applyNumberFormat="1"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1" fillId="0" borderId="1"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vertical="center" wrapText="1"/>
    </xf>
    <xf numFmtId="165" fontId="11" fillId="0" borderId="0" xfId="1" applyNumberFormat="1" applyFont="1" applyAlignment="1">
      <alignment vertical="center"/>
    </xf>
    <xf numFmtId="165" fontId="11" fillId="0" borderId="1" xfId="0" applyNumberFormat="1"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0" xfId="0" applyFont="1" applyFill="1" applyAlignment="1">
      <alignment vertical="center"/>
    </xf>
    <xf numFmtId="0" fontId="11" fillId="0" borderId="0" xfId="0" applyFont="1" applyFill="1" applyAlignment="1">
      <alignment horizontal="center" vertical="center"/>
    </xf>
    <xf numFmtId="0" fontId="10" fillId="0" borderId="1" xfId="0" applyFont="1" applyFill="1" applyBorder="1" applyAlignment="1">
      <alignment horizontal="center" vertical="center" wrapText="1"/>
    </xf>
    <xf numFmtId="165" fontId="10" fillId="0" borderId="1" xfId="1"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vertical="center" wrapText="1"/>
    </xf>
    <xf numFmtId="165" fontId="10" fillId="0" borderId="1" xfId="0" applyNumberFormat="1" applyFont="1" applyFill="1" applyBorder="1" applyAlignment="1">
      <alignment vertical="center" wrapText="1"/>
    </xf>
    <xf numFmtId="3" fontId="10" fillId="0" borderId="1" xfId="0" applyNumberFormat="1" applyFont="1" applyFill="1" applyBorder="1" applyAlignment="1">
      <alignment vertical="center"/>
    </xf>
    <xf numFmtId="0" fontId="3" fillId="0" borderId="0" xfId="0" applyFont="1" applyFill="1" applyAlignment="1">
      <alignment vertical="center"/>
    </xf>
    <xf numFmtId="0" fontId="15" fillId="0" borderId="1" xfId="0" applyFont="1" applyFill="1" applyBorder="1" applyAlignment="1">
      <alignment horizontal="center" vertical="center"/>
    </xf>
    <xf numFmtId="0" fontId="15" fillId="0" borderId="1" xfId="0" applyFont="1" applyFill="1" applyBorder="1" applyAlignment="1">
      <alignment vertical="center" wrapText="1"/>
    </xf>
    <xf numFmtId="3" fontId="15" fillId="0" borderId="3" xfId="0" applyNumberFormat="1" applyFont="1" applyFill="1" applyBorder="1" applyAlignment="1">
      <alignment vertical="center"/>
    </xf>
    <xf numFmtId="0" fontId="19" fillId="0" borderId="0" xfId="0" applyFont="1" applyFill="1" applyAlignment="1">
      <alignment vertical="center"/>
    </xf>
    <xf numFmtId="0" fontId="11" fillId="0" borderId="1" xfId="0" applyFont="1" applyFill="1" applyBorder="1" applyAlignment="1">
      <alignment horizontal="center" vertical="center"/>
    </xf>
    <xf numFmtId="165" fontId="11" fillId="0" borderId="1" xfId="1" applyNumberFormat="1" applyFont="1" applyFill="1" applyBorder="1" applyAlignment="1">
      <alignment horizontal="center" vertical="center"/>
    </xf>
    <xf numFmtId="3" fontId="11" fillId="0" borderId="3" xfId="0" applyNumberFormat="1" applyFont="1" applyFill="1" applyBorder="1" applyAlignment="1">
      <alignment vertical="center"/>
    </xf>
    <xf numFmtId="0" fontId="4" fillId="0" borderId="0" xfId="0" applyFont="1" applyFill="1" applyAlignment="1">
      <alignment vertical="center"/>
    </xf>
    <xf numFmtId="0" fontId="13" fillId="0" borderId="1" xfId="2" applyFont="1" applyFill="1" applyBorder="1" applyAlignment="1">
      <alignment vertical="center" wrapText="1"/>
    </xf>
    <xf numFmtId="165" fontId="11" fillId="0" borderId="1" xfId="1" applyNumberFormat="1" applyFont="1" applyFill="1" applyBorder="1" applyAlignment="1">
      <alignment horizontal="center" vertical="center" wrapText="1"/>
    </xf>
    <xf numFmtId="3" fontId="11" fillId="0" borderId="1" xfId="0" applyNumberFormat="1" applyFont="1" applyFill="1" applyBorder="1" applyAlignment="1">
      <alignment vertical="center"/>
    </xf>
    <xf numFmtId="165" fontId="10" fillId="0" borderId="1" xfId="0" applyNumberFormat="1" applyFont="1" applyFill="1" applyBorder="1" applyAlignment="1">
      <alignment horizontal="center" vertical="center" wrapText="1"/>
    </xf>
    <xf numFmtId="166" fontId="11" fillId="0" borderId="1" xfId="0" applyNumberFormat="1" applyFont="1" applyFill="1" applyBorder="1" applyAlignment="1">
      <alignment vertical="center" wrapText="1"/>
    </xf>
    <xf numFmtId="165" fontId="14" fillId="0" borderId="1" xfId="1" applyNumberFormat="1" applyFont="1" applyFill="1" applyBorder="1" applyAlignment="1">
      <alignment horizontal="center" vertical="center" wrapText="1"/>
    </xf>
    <xf numFmtId="165" fontId="4" fillId="0" borderId="0" xfId="0" applyNumberFormat="1" applyFont="1" applyFill="1" applyAlignment="1">
      <alignment vertical="center"/>
    </xf>
    <xf numFmtId="165" fontId="11" fillId="0" borderId="0" xfId="1" applyNumberFormat="1" applyFont="1" applyFill="1" applyAlignment="1">
      <alignment vertical="center"/>
    </xf>
    <xf numFmtId="0" fontId="10" fillId="0" borderId="0" xfId="0" applyFont="1" applyFill="1" applyAlignment="1">
      <alignment vertical="center"/>
    </xf>
    <xf numFmtId="0" fontId="10" fillId="0" borderId="1" xfId="2" applyFont="1" applyFill="1" applyBorder="1" applyAlignment="1">
      <alignment vertical="center" wrapText="1"/>
    </xf>
    <xf numFmtId="0" fontId="15" fillId="0" borderId="0" xfId="0" applyFont="1" applyFill="1" applyAlignment="1">
      <alignment vertical="center"/>
    </xf>
    <xf numFmtId="165" fontId="18" fillId="0" borderId="1" xfId="1" applyNumberFormat="1" applyFont="1" applyFill="1" applyBorder="1" applyAlignment="1">
      <alignment horizontal="center" vertical="center"/>
    </xf>
    <xf numFmtId="0" fontId="15" fillId="0" borderId="1" xfId="2" applyFont="1" applyFill="1" applyBorder="1" applyAlignment="1">
      <alignment vertical="center" wrapText="1"/>
    </xf>
    <xf numFmtId="0" fontId="18" fillId="0" borderId="0" xfId="0" applyFont="1" applyFill="1" applyAlignment="1">
      <alignment vertical="center"/>
    </xf>
    <xf numFmtId="0" fontId="11" fillId="0" borderId="1" xfId="0" applyFont="1" applyFill="1" applyBorder="1" applyAlignment="1">
      <alignment horizontal="left" vertical="center" wrapText="1"/>
    </xf>
    <xf numFmtId="0" fontId="15" fillId="0" borderId="1" xfId="0" applyFont="1" applyFill="1" applyBorder="1" applyAlignment="1">
      <alignment vertical="center"/>
    </xf>
    <xf numFmtId="0" fontId="11" fillId="0" borderId="1" xfId="2" applyFont="1" applyFill="1" applyBorder="1" applyAlignment="1">
      <alignment vertical="center" wrapText="1"/>
    </xf>
    <xf numFmtId="164" fontId="11" fillId="0" borderId="0" xfId="1" applyFont="1" applyFill="1" applyAlignment="1">
      <alignment vertical="center"/>
    </xf>
    <xf numFmtId="165" fontId="11" fillId="0" borderId="1" xfId="0" applyNumberFormat="1" applyFont="1" applyFill="1" applyBorder="1" applyAlignment="1">
      <alignment horizontal="center" vertical="center" wrapText="1"/>
    </xf>
    <xf numFmtId="165" fontId="15" fillId="0" borderId="1" xfId="1" applyNumberFormat="1" applyFont="1" applyFill="1" applyBorder="1" applyAlignment="1">
      <alignment horizontal="center" vertical="center" wrapText="1"/>
    </xf>
    <xf numFmtId="0" fontId="10" fillId="0" borderId="0" xfId="0" applyFont="1" applyFill="1" applyAlignment="1">
      <alignment horizontal="center" vertical="center" wrapText="1"/>
    </xf>
    <xf numFmtId="165" fontId="18" fillId="0" borderId="2" xfId="1" applyNumberFormat="1" applyFont="1" applyBorder="1" applyAlignment="1">
      <alignment horizontal="right" vertical="center"/>
    </xf>
    <xf numFmtId="3" fontId="10" fillId="0" borderId="1" xfId="0" applyNumberFormat="1" applyFont="1" applyFill="1" applyBorder="1" applyAlignment="1">
      <alignment vertical="center" wrapText="1"/>
    </xf>
    <xf numFmtId="3" fontId="10" fillId="0" borderId="1" xfId="1" applyNumberFormat="1" applyFont="1" applyFill="1" applyBorder="1" applyAlignment="1">
      <alignment vertical="center"/>
    </xf>
    <xf numFmtId="3" fontId="15" fillId="0" borderId="1" xfId="1" applyNumberFormat="1" applyFont="1" applyFill="1" applyBorder="1" applyAlignment="1">
      <alignment vertical="center"/>
    </xf>
    <xf numFmtId="0" fontId="10" fillId="0" borderId="0" xfId="0" applyFont="1" applyAlignment="1">
      <alignment horizontal="center" vertical="center" wrapText="1"/>
    </xf>
    <xf numFmtId="0" fontId="10" fillId="0" borderId="0" xfId="0" applyFont="1" applyAlignment="1">
      <alignment vertical="center"/>
    </xf>
    <xf numFmtId="0" fontId="11" fillId="0" borderId="1" xfId="2" applyFont="1" applyBorder="1" applyAlignment="1">
      <alignment vertical="center" wrapText="1"/>
    </xf>
    <xf numFmtId="0" fontId="15" fillId="0" borderId="0" xfId="0" applyFont="1" applyAlignment="1">
      <alignment vertical="center"/>
    </xf>
    <xf numFmtId="165" fontId="18" fillId="0" borderId="2" xfId="1" applyNumberFormat="1" applyFont="1" applyBorder="1" applyAlignment="1">
      <alignment vertical="center"/>
    </xf>
    <xf numFmtId="3" fontId="10" fillId="0" borderId="1" xfId="0" applyNumberFormat="1" applyFont="1" applyBorder="1" applyAlignment="1">
      <alignment vertical="center" wrapText="1"/>
    </xf>
    <xf numFmtId="3" fontId="15"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6" fillId="0" borderId="0" xfId="0" applyFont="1" applyFill="1" applyAlignment="1">
      <alignment horizontal="center" vertical="center"/>
    </xf>
    <xf numFmtId="0" fontId="16" fillId="0" borderId="0" xfId="0" applyFont="1" applyFill="1" applyAlignment="1">
      <alignment horizontal="center" vertical="center" wrapText="1"/>
    </xf>
    <xf numFmtId="0" fontId="17" fillId="0" borderId="0" xfId="0" applyFont="1" applyFill="1" applyAlignment="1">
      <alignment horizontal="center" vertical="center"/>
    </xf>
    <xf numFmtId="165" fontId="18" fillId="0" borderId="2" xfId="1" applyNumberFormat="1" applyFont="1" applyFill="1" applyBorder="1" applyAlignment="1">
      <alignment horizontal="right" vertical="center"/>
    </xf>
    <xf numFmtId="3" fontId="11" fillId="0" borderId="3" xfId="0" applyNumberFormat="1" applyFont="1" applyFill="1" applyBorder="1" applyAlignment="1">
      <alignment vertical="center"/>
    </xf>
    <xf numFmtId="3" fontId="11" fillId="0" borderId="4" xfId="0" applyNumberFormat="1" applyFont="1" applyFill="1" applyBorder="1" applyAlignment="1">
      <alignment vertical="center"/>
    </xf>
    <xf numFmtId="3" fontId="11" fillId="0" borderId="5" xfId="0" applyNumberFormat="1" applyFont="1" applyFill="1" applyBorder="1" applyAlignment="1">
      <alignment vertical="center"/>
    </xf>
    <xf numFmtId="0" fontId="10" fillId="0" borderId="0" xfId="0" applyFont="1" applyFill="1" applyAlignment="1">
      <alignment horizontal="center" vertical="center"/>
    </xf>
    <xf numFmtId="0" fontId="10" fillId="0" borderId="0" xfId="0" applyFont="1" applyFill="1" applyAlignment="1">
      <alignment horizontal="center" vertical="center" wrapText="1"/>
    </xf>
    <xf numFmtId="0" fontId="18" fillId="0" borderId="0" xfId="0" applyFont="1" applyFill="1" applyAlignment="1">
      <alignment horizontal="center" vertical="center"/>
    </xf>
    <xf numFmtId="165" fontId="18" fillId="0" borderId="0" xfId="1" applyNumberFormat="1" applyFont="1" applyFill="1" applyBorder="1" applyAlignment="1">
      <alignment horizontal="righ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8" fillId="0" borderId="0" xfId="0" applyFont="1" applyAlignment="1">
      <alignment horizontal="center" vertical="center"/>
    </xf>
  </cellXfs>
  <cellStyles count="3">
    <cellStyle name="Comma" xfId="1" builtinId="3"/>
    <cellStyle name="Normal" xfId="0" builtinId="0"/>
    <cellStyle name="Normal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A6" sqref="A6:F6"/>
    </sheetView>
  </sheetViews>
  <sheetFormatPr defaultColWidth="9" defaultRowHeight="15.75" x14ac:dyDescent="0.25"/>
  <cols>
    <col min="1" max="1" width="5.5" style="1" customWidth="1"/>
    <col min="2" max="2" width="35.25" style="2" customWidth="1"/>
    <col min="3" max="3" width="16.375" style="3" customWidth="1"/>
    <col min="4" max="4" width="17.125" style="3" customWidth="1"/>
    <col min="5" max="5" width="16.625" style="3" customWidth="1"/>
    <col min="6" max="6" width="11.25" style="2" customWidth="1"/>
    <col min="7" max="16384" width="9" style="2"/>
  </cols>
  <sheetData>
    <row r="1" spans="1:6" x14ac:dyDescent="0.25">
      <c r="A1" s="4" t="s">
        <v>13</v>
      </c>
    </row>
    <row r="2" spans="1:6" x14ac:dyDescent="0.25">
      <c r="A2" s="5" t="s">
        <v>0</v>
      </c>
    </row>
    <row r="4" spans="1:6" ht="18.75" x14ac:dyDescent="0.25">
      <c r="A4" s="102" t="s">
        <v>14</v>
      </c>
      <c r="B4" s="102"/>
      <c r="C4" s="102"/>
      <c r="D4" s="102"/>
      <c r="E4" s="102"/>
      <c r="F4" s="102"/>
    </row>
    <row r="5" spans="1:6" ht="18.75" x14ac:dyDescent="0.25">
      <c r="A5" s="102" t="s">
        <v>15</v>
      </c>
      <c r="B5" s="102"/>
      <c r="C5" s="102"/>
      <c r="D5" s="102"/>
      <c r="E5" s="102"/>
      <c r="F5" s="102"/>
    </row>
    <row r="6" spans="1:6" ht="18.75" x14ac:dyDescent="0.25">
      <c r="A6" s="103" t="s">
        <v>48</v>
      </c>
      <c r="B6" s="103"/>
      <c r="C6" s="103"/>
      <c r="D6" s="103"/>
      <c r="E6" s="103"/>
      <c r="F6" s="103"/>
    </row>
    <row r="8" spans="1:6" s="8" customFormat="1" ht="59.25" customHeight="1" x14ac:dyDescent="0.25">
      <c r="A8" s="6" t="s">
        <v>1</v>
      </c>
      <c r="B8" s="6" t="s">
        <v>2</v>
      </c>
      <c r="C8" s="7" t="s">
        <v>3</v>
      </c>
      <c r="D8" s="7" t="s">
        <v>4</v>
      </c>
      <c r="E8" s="7" t="s">
        <v>5</v>
      </c>
      <c r="F8" s="6" t="s">
        <v>6</v>
      </c>
    </row>
    <row r="9" spans="1:6" s="27" customFormat="1" ht="28.5" customHeight="1" x14ac:dyDescent="0.25">
      <c r="A9" s="101" t="s">
        <v>12</v>
      </c>
      <c r="B9" s="101"/>
      <c r="C9" s="25">
        <f>+C10+C32</f>
        <v>76856000000</v>
      </c>
      <c r="D9" s="25">
        <f t="shared" ref="D9:E9" si="0">+D10+D32</f>
        <v>7849589270</v>
      </c>
      <c r="E9" s="25">
        <f t="shared" si="0"/>
        <v>69006410730</v>
      </c>
      <c r="F9" s="26"/>
    </row>
    <row r="10" spans="1:6" s="11" customFormat="1" ht="28.5" customHeight="1" x14ac:dyDescent="0.25">
      <c r="A10" s="20" t="s">
        <v>8</v>
      </c>
      <c r="B10" s="21" t="s">
        <v>16</v>
      </c>
      <c r="C10" s="22">
        <f>+C11+C23</f>
        <v>60269000000</v>
      </c>
      <c r="D10" s="22">
        <f t="shared" ref="D10:E10" si="1">+D11+D23</f>
        <v>7267305413</v>
      </c>
      <c r="E10" s="22">
        <f t="shared" si="1"/>
        <v>53001694587</v>
      </c>
      <c r="F10" s="23"/>
    </row>
    <row r="11" spans="1:6" s="11" customFormat="1" ht="24.75" customHeight="1" x14ac:dyDescent="0.25">
      <c r="A11" s="12" t="s">
        <v>9</v>
      </c>
      <c r="B11" s="13" t="s">
        <v>17</v>
      </c>
      <c r="C11" s="9">
        <f>SUM(C12:C22)</f>
        <v>6415251000</v>
      </c>
      <c r="D11" s="9">
        <f t="shared" ref="D11:E11" si="2">SUM(D12:D22)</f>
        <v>5842753129</v>
      </c>
      <c r="E11" s="9">
        <f t="shared" si="2"/>
        <v>572497871</v>
      </c>
      <c r="F11" s="10"/>
    </row>
    <row r="12" spans="1:6" s="19" customFormat="1" ht="54.75" customHeight="1" x14ac:dyDescent="0.25">
      <c r="A12" s="14">
        <v>1</v>
      </c>
      <c r="B12" s="15" t="s">
        <v>18</v>
      </c>
      <c r="C12" s="16">
        <v>218363000</v>
      </c>
      <c r="D12" s="16">
        <v>194984754</v>
      </c>
      <c r="E12" s="17">
        <f>+C12-D12</f>
        <v>23378246</v>
      </c>
      <c r="F12" s="18"/>
    </row>
    <row r="13" spans="1:6" s="19" customFormat="1" ht="78.75" customHeight="1" x14ac:dyDescent="0.25">
      <c r="A13" s="14">
        <f>+A12+1</f>
        <v>2</v>
      </c>
      <c r="B13" s="15" t="s">
        <v>19</v>
      </c>
      <c r="C13" s="16">
        <v>755415000</v>
      </c>
      <c r="D13" s="16">
        <v>726966834</v>
      </c>
      <c r="E13" s="17">
        <f t="shared" ref="E13:E31" si="3">+C13-D13</f>
        <v>28448166</v>
      </c>
      <c r="F13" s="18"/>
    </row>
    <row r="14" spans="1:6" s="19" customFormat="1" ht="72" customHeight="1" x14ac:dyDescent="0.25">
      <c r="A14" s="14">
        <f t="shared" ref="A14:A22" si="4">+A13+1</f>
        <v>3</v>
      </c>
      <c r="B14" s="15" t="s">
        <v>20</v>
      </c>
      <c r="C14" s="16">
        <v>2129193000</v>
      </c>
      <c r="D14" s="16">
        <v>1821419340</v>
      </c>
      <c r="E14" s="17">
        <f t="shared" si="3"/>
        <v>307773660</v>
      </c>
      <c r="F14" s="18"/>
    </row>
    <row r="15" spans="1:6" s="19" customFormat="1" ht="59.25" customHeight="1" x14ac:dyDescent="0.25">
      <c r="A15" s="14">
        <f t="shared" si="4"/>
        <v>4</v>
      </c>
      <c r="B15" s="15" t="s">
        <v>21</v>
      </c>
      <c r="C15" s="16">
        <v>947642000</v>
      </c>
      <c r="D15" s="16">
        <v>883765177</v>
      </c>
      <c r="E15" s="17">
        <f t="shared" si="3"/>
        <v>63876823</v>
      </c>
      <c r="F15" s="18"/>
    </row>
    <row r="16" spans="1:6" s="19" customFormat="1" ht="95.25" customHeight="1" x14ac:dyDescent="0.25">
      <c r="A16" s="14">
        <f t="shared" si="4"/>
        <v>5</v>
      </c>
      <c r="B16" s="15" t="s">
        <v>22</v>
      </c>
      <c r="C16" s="16">
        <v>109614000</v>
      </c>
      <c r="D16" s="16">
        <v>102830520</v>
      </c>
      <c r="E16" s="17">
        <f t="shared" si="3"/>
        <v>6783480</v>
      </c>
      <c r="F16" s="18"/>
    </row>
    <row r="17" spans="1:6" s="19" customFormat="1" ht="76.5" customHeight="1" x14ac:dyDescent="0.25">
      <c r="A17" s="14">
        <f t="shared" si="4"/>
        <v>6</v>
      </c>
      <c r="B17" s="15" t="s">
        <v>23</v>
      </c>
      <c r="C17" s="16">
        <v>594238000</v>
      </c>
      <c r="D17" s="16">
        <v>562514455</v>
      </c>
      <c r="E17" s="17">
        <f t="shared" si="3"/>
        <v>31723545</v>
      </c>
      <c r="F17" s="18"/>
    </row>
    <row r="18" spans="1:6" s="19" customFormat="1" ht="95.25" customHeight="1" x14ac:dyDescent="0.25">
      <c r="A18" s="14">
        <f t="shared" si="4"/>
        <v>7</v>
      </c>
      <c r="B18" s="15" t="s">
        <v>24</v>
      </c>
      <c r="C18" s="16">
        <v>137269000</v>
      </c>
      <c r="D18" s="16">
        <v>113220425</v>
      </c>
      <c r="E18" s="17">
        <f t="shared" si="3"/>
        <v>24048575</v>
      </c>
      <c r="F18" s="18"/>
    </row>
    <row r="19" spans="1:6" s="19" customFormat="1" ht="80.25" customHeight="1" x14ac:dyDescent="0.25">
      <c r="A19" s="14">
        <f t="shared" si="4"/>
        <v>8</v>
      </c>
      <c r="B19" s="15" t="s">
        <v>25</v>
      </c>
      <c r="C19" s="16">
        <v>298692000</v>
      </c>
      <c r="D19" s="16">
        <v>282940047</v>
      </c>
      <c r="E19" s="17">
        <f t="shared" si="3"/>
        <v>15751953</v>
      </c>
      <c r="F19" s="18"/>
    </row>
    <row r="20" spans="1:6" s="19" customFormat="1" ht="72.75" customHeight="1" x14ac:dyDescent="0.25">
      <c r="A20" s="14">
        <f t="shared" si="4"/>
        <v>9</v>
      </c>
      <c r="B20" s="15" t="s">
        <v>26</v>
      </c>
      <c r="C20" s="16">
        <v>136154000</v>
      </c>
      <c r="D20" s="16">
        <v>118369716</v>
      </c>
      <c r="E20" s="17">
        <f t="shared" si="3"/>
        <v>17784284</v>
      </c>
      <c r="F20" s="18"/>
    </row>
    <row r="21" spans="1:6" s="19" customFormat="1" ht="72.75" customHeight="1" x14ac:dyDescent="0.25">
      <c r="A21" s="14">
        <f t="shared" si="4"/>
        <v>10</v>
      </c>
      <c r="B21" s="15" t="s">
        <v>27</v>
      </c>
      <c r="C21" s="16">
        <v>381813000</v>
      </c>
      <c r="D21" s="16">
        <v>360991341</v>
      </c>
      <c r="E21" s="17">
        <f t="shared" si="3"/>
        <v>20821659</v>
      </c>
      <c r="F21" s="18"/>
    </row>
    <row r="22" spans="1:6" s="19" customFormat="1" ht="105.75" customHeight="1" x14ac:dyDescent="0.25">
      <c r="A22" s="14">
        <f t="shared" si="4"/>
        <v>11</v>
      </c>
      <c r="B22" s="15" t="s">
        <v>28</v>
      </c>
      <c r="C22" s="16">
        <v>706858000</v>
      </c>
      <c r="D22" s="16">
        <v>674750520</v>
      </c>
      <c r="E22" s="17">
        <f t="shared" si="3"/>
        <v>32107480</v>
      </c>
      <c r="F22" s="18"/>
    </row>
    <row r="23" spans="1:6" s="11" customFormat="1" ht="30" customHeight="1" x14ac:dyDescent="0.25">
      <c r="A23" s="12" t="s">
        <v>10</v>
      </c>
      <c r="B23" s="13" t="s">
        <v>29</v>
      </c>
      <c r="C23" s="9">
        <f>SUM(C24:C31)</f>
        <v>53853749000</v>
      </c>
      <c r="D23" s="9">
        <f t="shared" ref="D23:E23" si="5">SUM(D24:D31)</f>
        <v>1424552284</v>
      </c>
      <c r="E23" s="9">
        <f t="shared" si="5"/>
        <v>52429196716</v>
      </c>
      <c r="F23" s="10"/>
    </row>
    <row r="24" spans="1:6" s="19" customFormat="1" ht="60" customHeight="1" x14ac:dyDescent="0.25">
      <c r="A24" s="14">
        <v>1</v>
      </c>
      <c r="B24" s="15" t="s">
        <v>30</v>
      </c>
      <c r="C24" s="16">
        <v>7000000000</v>
      </c>
      <c r="D24" s="16">
        <v>302725818</v>
      </c>
      <c r="E24" s="17">
        <f t="shared" si="3"/>
        <v>6697274182</v>
      </c>
      <c r="F24" s="18"/>
    </row>
    <row r="25" spans="1:6" s="19" customFormat="1" ht="54.75" customHeight="1" x14ac:dyDescent="0.25">
      <c r="A25" s="14">
        <f>+A24+1</f>
        <v>2</v>
      </c>
      <c r="B25" s="15" t="s">
        <v>31</v>
      </c>
      <c r="C25" s="16">
        <v>6200000000</v>
      </c>
      <c r="D25" s="16">
        <v>217101230</v>
      </c>
      <c r="E25" s="17">
        <f t="shared" si="3"/>
        <v>5982898770</v>
      </c>
      <c r="F25" s="18"/>
    </row>
    <row r="26" spans="1:6" s="19" customFormat="1" ht="57" customHeight="1" x14ac:dyDescent="0.25">
      <c r="A26" s="14">
        <f t="shared" ref="A26:A31" si="6">+A25+1</f>
        <v>3</v>
      </c>
      <c r="B26" s="15" t="s">
        <v>32</v>
      </c>
      <c r="C26" s="16">
        <v>2100000000</v>
      </c>
      <c r="D26" s="16">
        <v>107980545</v>
      </c>
      <c r="E26" s="17">
        <f t="shared" si="3"/>
        <v>1992019455</v>
      </c>
      <c r="F26" s="18"/>
    </row>
    <row r="27" spans="1:6" s="19" customFormat="1" ht="56.25" customHeight="1" x14ac:dyDescent="0.25">
      <c r="A27" s="14">
        <f t="shared" si="6"/>
        <v>4</v>
      </c>
      <c r="B27" s="15" t="s">
        <v>33</v>
      </c>
      <c r="C27" s="16">
        <v>2300000000</v>
      </c>
      <c r="D27" s="16">
        <v>101628083</v>
      </c>
      <c r="E27" s="17">
        <f t="shared" si="3"/>
        <v>2198371917</v>
      </c>
      <c r="F27" s="18"/>
    </row>
    <row r="28" spans="1:6" s="19" customFormat="1" ht="76.5" customHeight="1" x14ac:dyDescent="0.25">
      <c r="A28" s="14">
        <f t="shared" si="6"/>
        <v>5</v>
      </c>
      <c r="B28" s="15" t="s">
        <v>34</v>
      </c>
      <c r="C28" s="16">
        <v>6600000000</v>
      </c>
      <c r="D28" s="16">
        <v>257754361</v>
      </c>
      <c r="E28" s="17">
        <f t="shared" si="3"/>
        <v>6342245639</v>
      </c>
      <c r="F28" s="18"/>
    </row>
    <row r="29" spans="1:6" s="19" customFormat="1" ht="75" customHeight="1" x14ac:dyDescent="0.25">
      <c r="A29" s="14">
        <f t="shared" si="6"/>
        <v>6</v>
      </c>
      <c r="B29" s="15" t="s">
        <v>35</v>
      </c>
      <c r="C29" s="16">
        <v>6000000000</v>
      </c>
      <c r="D29" s="16">
        <v>253829118</v>
      </c>
      <c r="E29" s="17">
        <f t="shared" si="3"/>
        <v>5746170882</v>
      </c>
      <c r="F29" s="18"/>
    </row>
    <row r="30" spans="1:6" s="19" customFormat="1" ht="87.75" customHeight="1" x14ac:dyDescent="0.25">
      <c r="A30" s="14">
        <f t="shared" si="6"/>
        <v>7</v>
      </c>
      <c r="B30" s="15" t="s">
        <v>36</v>
      </c>
      <c r="C30" s="16">
        <v>4600000000</v>
      </c>
      <c r="D30" s="16">
        <v>183533129</v>
      </c>
      <c r="E30" s="17">
        <f t="shared" si="3"/>
        <v>4416466871</v>
      </c>
      <c r="F30" s="18"/>
    </row>
    <row r="31" spans="1:6" s="19" customFormat="1" ht="62.25" customHeight="1" x14ac:dyDescent="0.25">
      <c r="A31" s="14">
        <f t="shared" si="6"/>
        <v>8</v>
      </c>
      <c r="B31" s="15" t="s">
        <v>37</v>
      </c>
      <c r="C31" s="16">
        <v>19053749000</v>
      </c>
      <c r="D31" s="16">
        <v>0</v>
      </c>
      <c r="E31" s="17">
        <f t="shared" si="3"/>
        <v>19053749000</v>
      </c>
      <c r="F31" s="18"/>
    </row>
    <row r="32" spans="1:6" s="24" customFormat="1" ht="60" customHeight="1" x14ac:dyDescent="0.25">
      <c r="A32" s="20" t="s">
        <v>11</v>
      </c>
      <c r="B32" s="21" t="s">
        <v>38</v>
      </c>
      <c r="C32" s="22">
        <f>+C33+C38</f>
        <v>16587000000</v>
      </c>
      <c r="D32" s="22">
        <f t="shared" ref="D32:E32" si="7">+D33+D38</f>
        <v>582283857</v>
      </c>
      <c r="E32" s="22">
        <f t="shared" si="7"/>
        <v>16004716143</v>
      </c>
      <c r="F32" s="23"/>
    </row>
    <row r="33" spans="1:6" s="11" customFormat="1" ht="29.25" customHeight="1" x14ac:dyDescent="0.25">
      <c r="A33" s="12" t="s">
        <v>9</v>
      </c>
      <c r="B33" s="13" t="s">
        <v>7</v>
      </c>
      <c r="C33" s="9">
        <f>SUM(C34:C37)</f>
        <v>53391000</v>
      </c>
      <c r="D33" s="9">
        <f t="shared" ref="D33:E33" si="8">SUM(D34:D37)</f>
        <v>0</v>
      </c>
      <c r="E33" s="9">
        <f t="shared" si="8"/>
        <v>53391000</v>
      </c>
      <c r="F33" s="10"/>
    </row>
    <row r="34" spans="1:6" s="19" customFormat="1" ht="59.25" customHeight="1" x14ac:dyDescent="0.25">
      <c r="A34" s="14">
        <v>1</v>
      </c>
      <c r="B34" s="15" t="s">
        <v>39</v>
      </c>
      <c r="C34" s="16">
        <v>16122000</v>
      </c>
      <c r="D34" s="16">
        <v>0</v>
      </c>
      <c r="E34" s="17">
        <f t="shared" ref="E34:E43" si="9">+C34-D34</f>
        <v>16122000</v>
      </c>
      <c r="F34" s="18"/>
    </row>
    <row r="35" spans="1:6" s="19" customFormat="1" ht="124.5" customHeight="1" x14ac:dyDescent="0.25">
      <c r="A35" s="14">
        <f>+A34+1</f>
        <v>2</v>
      </c>
      <c r="B35" s="15" t="s">
        <v>40</v>
      </c>
      <c r="C35" s="16">
        <v>12321000</v>
      </c>
      <c r="D35" s="16">
        <v>0</v>
      </c>
      <c r="E35" s="17">
        <f t="shared" si="9"/>
        <v>12321000</v>
      </c>
      <c r="F35" s="18"/>
    </row>
    <row r="36" spans="1:6" s="19" customFormat="1" ht="45.75" customHeight="1" x14ac:dyDescent="0.25">
      <c r="A36" s="14">
        <f t="shared" ref="A36:A37" si="10">+A35+1</f>
        <v>3</v>
      </c>
      <c r="B36" s="15" t="s">
        <v>41</v>
      </c>
      <c r="C36" s="16">
        <v>12795000</v>
      </c>
      <c r="D36" s="16">
        <v>0</v>
      </c>
      <c r="E36" s="17">
        <f t="shared" si="9"/>
        <v>12795000</v>
      </c>
      <c r="F36" s="18"/>
    </row>
    <row r="37" spans="1:6" s="19" customFormat="1" ht="45.75" customHeight="1" x14ac:dyDescent="0.25">
      <c r="A37" s="14">
        <f t="shared" si="10"/>
        <v>4</v>
      </c>
      <c r="B37" s="15" t="s">
        <v>42</v>
      </c>
      <c r="C37" s="16">
        <v>12153000</v>
      </c>
      <c r="D37" s="16">
        <v>0</v>
      </c>
      <c r="E37" s="17">
        <f t="shared" si="9"/>
        <v>12153000</v>
      </c>
      <c r="F37" s="18"/>
    </row>
    <row r="38" spans="1:6" s="11" customFormat="1" ht="28.5" customHeight="1" x14ac:dyDescent="0.25">
      <c r="A38" s="12" t="s">
        <v>10</v>
      </c>
      <c r="B38" s="13" t="s">
        <v>29</v>
      </c>
      <c r="C38" s="9">
        <f>SUM(C39:C43)</f>
        <v>16533609000</v>
      </c>
      <c r="D38" s="9">
        <f t="shared" ref="D38:E38" si="11">SUM(D39:D43)</f>
        <v>582283857</v>
      </c>
      <c r="E38" s="9">
        <f t="shared" si="11"/>
        <v>15951325143</v>
      </c>
      <c r="F38" s="10"/>
    </row>
    <row r="39" spans="1:6" s="19" customFormat="1" ht="53.25" customHeight="1" x14ac:dyDescent="0.25">
      <c r="A39" s="14">
        <v>1</v>
      </c>
      <c r="B39" s="15" t="s">
        <v>43</v>
      </c>
      <c r="C39" s="16">
        <v>2634609000</v>
      </c>
      <c r="D39" s="16">
        <v>130619270</v>
      </c>
      <c r="E39" s="17">
        <f t="shared" si="9"/>
        <v>2503989730</v>
      </c>
      <c r="F39" s="18"/>
    </row>
    <row r="40" spans="1:6" s="19" customFormat="1" ht="60" customHeight="1" x14ac:dyDescent="0.25">
      <c r="A40" s="14">
        <f>+A39+1</f>
        <v>2</v>
      </c>
      <c r="B40" s="15" t="s">
        <v>44</v>
      </c>
      <c r="C40" s="16">
        <v>5682520000</v>
      </c>
      <c r="D40" s="16">
        <v>221852261</v>
      </c>
      <c r="E40" s="17">
        <f t="shared" si="9"/>
        <v>5460667739</v>
      </c>
      <c r="F40" s="18"/>
    </row>
    <row r="41" spans="1:6" s="19" customFormat="1" ht="47.25" customHeight="1" x14ac:dyDescent="0.25">
      <c r="A41" s="14">
        <f t="shared" ref="A41:A43" si="12">+A40+1</f>
        <v>3</v>
      </c>
      <c r="B41" s="15" t="s">
        <v>45</v>
      </c>
      <c r="C41" s="16">
        <v>1480000000</v>
      </c>
      <c r="D41" s="16">
        <v>75198389</v>
      </c>
      <c r="E41" s="17">
        <f t="shared" si="9"/>
        <v>1404801611</v>
      </c>
      <c r="F41" s="18"/>
    </row>
    <row r="42" spans="1:6" s="19" customFormat="1" ht="44.25" customHeight="1" x14ac:dyDescent="0.25">
      <c r="A42" s="14">
        <f t="shared" si="12"/>
        <v>4</v>
      </c>
      <c r="B42" s="15" t="s">
        <v>46</v>
      </c>
      <c r="C42" s="16">
        <v>3636480000</v>
      </c>
      <c r="D42" s="16">
        <v>10506412</v>
      </c>
      <c r="E42" s="17">
        <f t="shared" si="9"/>
        <v>3625973588</v>
      </c>
      <c r="F42" s="18"/>
    </row>
    <row r="43" spans="1:6" s="19" customFormat="1" ht="96.75" customHeight="1" x14ac:dyDescent="0.25">
      <c r="A43" s="14">
        <f t="shared" si="12"/>
        <v>5</v>
      </c>
      <c r="B43" s="15" t="s">
        <v>47</v>
      </c>
      <c r="C43" s="16">
        <v>3100000000</v>
      </c>
      <c r="D43" s="16">
        <v>144107525</v>
      </c>
      <c r="E43" s="17">
        <f t="shared" si="9"/>
        <v>2955892475</v>
      </c>
      <c r="F43" s="18"/>
    </row>
  </sheetData>
  <mergeCells count="4">
    <mergeCell ref="A9:B9"/>
    <mergeCell ref="A4:F4"/>
    <mergeCell ref="A5:F5"/>
    <mergeCell ref="A6:F6"/>
  </mergeCells>
  <printOptions horizontalCentered="1"/>
  <pageMargins left="0.2" right="0.2" top="0.5" bottom="0.25" header="0.3" footer="0.3"/>
  <pageSetup paperSize="9"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40"/>
  <sheetViews>
    <sheetView zoomScaleNormal="100" workbookViewId="0">
      <selection activeCell="B7" sqref="B7"/>
    </sheetView>
  </sheetViews>
  <sheetFormatPr defaultColWidth="9" defaultRowHeight="15.75" x14ac:dyDescent="0.25"/>
  <cols>
    <col min="1" max="1" width="3.375" style="52" bestFit="1" customWidth="1"/>
    <col min="2" max="2" width="68.125" style="51" customWidth="1"/>
    <col min="3" max="3" width="12.5" style="51" customWidth="1"/>
    <col min="4" max="4" width="17.5" style="76" customWidth="1"/>
    <col min="5" max="5" width="12.75" style="76" customWidth="1"/>
    <col min="6" max="6" width="18.375" style="76" customWidth="1"/>
    <col min="7" max="7" width="11.125" style="51" hidden="1" customWidth="1"/>
    <col min="8" max="9" width="9" style="51"/>
    <col min="10" max="10" width="14.125" style="51" bestFit="1" customWidth="1"/>
    <col min="11" max="16384" width="9" style="51"/>
  </cols>
  <sheetData>
    <row r="1" spans="1:7" ht="18.75" x14ac:dyDescent="0.25">
      <c r="A1" s="104" t="s">
        <v>76</v>
      </c>
      <c r="B1" s="104"/>
      <c r="C1" s="104"/>
      <c r="D1" s="104"/>
      <c r="E1" s="104"/>
      <c r="F1" s="104"/>
      <c r="G1" s="104"/>
    </row>
    <row r="2" spans="1:7" ht="69.75" customHeight="1" x14ac:dyDescent="0.25">
      <c r="A2" s="105" t="s">
        <v>77</v>
      </c>
      <c r="B2" s="105"/>
      <c r="C2" s="105"/>
      <c r="D2" s="105"/>
      <c r="E2" s="105"/>
      <c r="F2" s="105"/>
      <c r="G2" s="105"/>
    </row>
    <row r="3" spans="1:7" ht="18.75" x14ac:dyDescent="0.25">
      <c r="A3" s="106" t="s">
        <v>198</v>
      </c>
      <c r="B3" s="106"/>
      <c r="C3" s="106"/>
      <c r="D3" s="106"/>
      <c r="E3" s="106"/>
      <c r="F3" s="106"/>
      <c r="G3" s="106"/>
    </row>
    <row r="4" spans="1:7" x14ac:dyDescent="0.25">
      <c r="D4" s="107" t="s">
        <v>60</v>
      </c>
      <c r="E4" s="107"/>
      <c r="F4" s="107"/>
      <c r="G4" s="107"/>
    </row>
    <row r="5" spans="1:7" s="55" customFormat="1" ht="32.25" customHeight="1" x14ac:dyDescent="0.25">
      <c r="A5" s="53" t="s">
        <v>79</v>
      </c>
      <c r="B5" s="53" t="s">
        <v>2</v>
      </c>
      <c r="C5" s="53" t="s">
        <v>51</v>
      </c>
      <c r="D5" s="54" t="s">
        <v>80</v>
      </c>
      <c r="E5" s="54" t="s">
        <v>75</v>
      </c>
      <c r="F5" s="54" t="s">
        <v>6</v>
      </c>
      <c r="G5" s="53" t="s">
        <v>52</v>
      </c>
    </row>
    <row r="6" spans="1:7" s="60" customFormat="1" ht="19.5" customHeight="1" x14ac:dyDescent="0.25">
      <c r="A6" s="56"/>
      <c r="B6" s="57" t="s">
        <v>61</v>
      </c>
      <c r="C6" s="58">
        <f>C7+C53+C108</f>
        <v>641475185.5</v>
      </c>
      <c r="D6" s="58">
        <f>D7+D53+D108</f>
        <v>533139000</v>
      </c>
      <c r="E6" s="30"/>
      <c r="F6" s="29" t="e">
        <f>D21+#REF!</f>
        <v>#REF!</v>
      </c>
      <c r="G6" s="59" t="e">
        <f>G7+G108+#REF!</f>
        <v>#VALUE!</v>
      </c>
    </row>
    <row r="7" spans="1:7" s="60" customFormat="1" ht="19.5" customHeight="1" x14ac:dyDescent="0.25">
      <c r="A7" s="56" t="s">
        <v>9</v>
      </c>
      <c r="B7" s="57" t="s">
        <v>53</v>
      </c>
      <c r="C7" s="58">
        <f>C8+C22+C52</f>
        <v>249244306.5</v>
      </c>
      <c r="D7" s="58">
        <f>D8+D22+D52</f>
        <v>202100587</v>
      </c>
      <c r="E7" s="30"/>
      <c r="F7" s="29"/>
      <c r="G7" s="29" t="e">
        <f>G8+G22+#REF!</f>
        <v>#VALUE!</v>
      </c>
    </row>
    <row r="8" spans="1:7" s="60" customFormat="1" ht="19.5" customHeight="1" x14ac:dyDescent="0.25">
      <c r="A8" s="56">
        <v>1</v>
      </c>
      <c r="B8" s="57" t="s">
        <v>97</v>
      </c>
      <c r="C8" s="29">
        <f>C9+C20</f>
        <v>44784562</v>
      </c>
      <c r="D8" s="29">
        <f>D9+D20</f>
        <v>30436397</v>
      </c>
      <c r="E8" s="30"/>
      <c r="F8" s="29"/>
      <c r="G8" s="59" t="e">
        <f>G9+G20</f>
        <v>#VALUE!</v>
      </c>
    </row>
    <row r="9" spans="1:7" s="60" customFormat="1" ht="19.5" customHeight="1" x14ac:dyDescent="0.25">
      <c r="A9" s="56" t="s">
        <v>58</v>
      </c>
      <c r="B9" s="57" t="s">
        <v>99</v>
      </c>
      <c r="C9" s="29">
        <f>C10+C12</f>
        <v>21872000</v>
      </c>
      <c r="D9" s="29">
        <f>D10+D12</f>
        <v>21872000</v>
      </c>
      <c r="E9" s="30"/>
      <c r="F9" s="29"/>
      <c r="G9" s="59" t="e">
        <f>G13</f>
        <v>#VALUE!</v>
      </c>
    </row>
    <row r="10" spans="1:7" s="64" customFormat="1" ht="19.5" customHeight="1" x14ac:dyDescent="0.25">
      <c r="A10" s="61" t="s">
        <v>106</v>
      </c>
      <c r="B10" s="62" t="s">
        <v>136</v>
      </c>
      <c r="C10" s="35">
        <f>C11</f>
        <v>579000</v>
      </c>
      <c r="D10" s="35">
        <f>D11</f>
        <v>579000</v>
      </c>
      <c r="E10" s="34"/>
      <c r="F10" s="35"/>
      <c r="G10" s="63"/>
    </row>
    <row r="11" spans="1:7" s="68" customFormat="1" ht="31.5" x14ac:dyDescent="0.25">
      <c r="A11" s="65" t="s">
        <v>49</v>
      </c>
      <c r="B11" s="48" t="s">
        <v>137</v>
      </c>
      <c r="C11" s="31">
        <v>579000</v>
      </c>
      <c r="D11" s="31">
        <v>579000</v>
      </c>
      <c r="E11" s="66" t="s">
        <v>102</v>
      </c>
      <c r="F11" s="31"/>
      <c r="G11" s="67"/>
    </row>
    <row r="12" spans="1:7" s="64" customFormat="1" ht="19.5" customHeight="1" x14ac:dyDescent="0.25">
      <c r="A12" s="61" t="s">
        <v>112</v>
      </c>
      <c r="B12" s="62" t="s">
        <v>165</v>
      </c>
      <c r="C12" s="35">
        <f>SUM(C13:C19)</f>
        <v>21293000</v>
      </c>
      <c r="D12" s="35">
        <f>SUM(D13:D19)</f>
        <v>21293000</v>
      </c>
      <c r="E12" s="34"/>
      <c r="F12" s="35"/>
      <c r="G12" s="63"/>
    </row>
    <row r="13" spans="1:7" s="68" customFormat="1" ht="19.5" customHeight="1" x14ac:dyDescent="0.25">
      <c r="A13" s="65" t="s">
        <v>49</v>
      </c>
      <c r="B13" s="69" t="s">
        <v>64</v>
      </c>
      <c r="C13" s="31">
        <v>7776000</v>
      </c>
      <c r="D13" s="31">
        <v>7776000</v>
      </c>
      <c r="E13" s="66" t="s">
        <v>78</v>
      </c>
      <c r="F13" s="66"/>
      <c r="G13" s="108" t="e">
        <f>E13-D13</f>
        <v>#VALUE!</v>
      </c>
    </row>
    <row r="14" spans="1:7" s="68" customFormat="1" ht="19.5" customHeight="1" x14ac:dyDescent="0.25">
      <c r="A14" s="65" t="s">
        <v>49</v>
      </c>
      <c r="B14" s="69" t="s">
        <v>54</v>
      </c>
      <c r="C14" s="31">
        <v>4734000</v>
      </c>
      <c r="D14" s="31">
        <v>4734000</v>
      </c>
      <c r="E14" s="66" t="s">
        <v>78</v>
      </c>
      <c r="F14" s="66"/>
      <c r="G14" s="109"/>
    </row>
    <row r="15" spans="1:7" s="68" customFormat="1" ht="19.5" customHeight="1" x14ac:dyDescent="0.25">
      <c r="A15" s="65" t="s">
        <v>49</v>
      </c>
      <c r="B15" s="69" t="s">
        <v>55</v>
      </c>
      <c r="C15" s="31">
        <v>2062000</v>
      </c>
      <c r="D15" s="31">
        <v>2062000</v>
      </c>
      <c r="E15" s="66" t="s">
        <v>78</v>
      </c>
      <c r="F15" s="66"/>
      <c r="G15" s="109"/>
    </row>
    <row r="16" spans="1:7" s="68" customFormat="1" ht="19.5" customHeight="1" x14ac:dyDescent="0.25">
      <c r="A16" s="65" t="s">
        <v>49</v>
      </c>
      <c r="B16" s="69" t="s">
        <v>98</v>
      </c>
      <c r="C16" s="31">
        <v>4955000</v>
      </c>
      <c r="D16" s="31">
        <v>4955000</v>
      </c>
      <c r="E16" s="66" t="s">
        <v>78</v>
      </c>
      <c r="F16" s="66"/>
      <c r="G16" s="109"/>
    </row>
    <row r="17" spans="1:7" s="68" customFormat="1" ht="19.5" customHeight="1" x14ac:dyDescent="0.25">
      <c r="A17" s="65" t="s">
        <v>49</v>
      </c>
      <c r="B17" s="69" t="s">
        <v>139</v>
      </c>
      <c r="C17" s="31">
        <v>672000</v>
      </c>
      <c r="D17" s="31">
        <v>672000</v>
      </c>
      <c r="E17" s="66" t="s">
        <v>78</v>
      </c>
      <c r="F17" s="66"/>
      <c r="G17" s="109"/>
    </row>
    <row r="18" spans="1:7" s="68" customFormat="1" ht="19.5" customHeight="1" x14ac:dyDescent="0.25">
      <c r="A18" s="65" t="s">
        <v>49</v>
      </c>
      <c r="B18" s="69" t="s">
        <v>140</v>
      </c>
      <c r="C18" s="31">
        <v>800000</v>
      </c>
      <c r="D18" s="31">
        <v>800000</v>
      </c>
      <c r="E18" s="66" t="s">
        <v>78</v>
      </c>
      <c r="F18" s="66"/>
      <c r="G18" s="109"/>
    </row>
    <row r="19" spans="1:7" s="68" customFormat="1" ht="19.5" customHeight="1" x14ac:dyDescent="0.25">
      <c r="A19" s="65" t="s">
        <v>49</v>
      </c>
      <c r="B19" s="69" t="s">
        <v>57</v>
      </c>
      <c r="C19" s="31">
        <v>294000</v>
      </c>
      <c r="D19" s="31">
        <v>294000</v>
      </c>
      <c r="E19" s="66" t="s">
        <v>78</v>
      </c>
      <c r="F19" s="66"/>
      <c r="G19" s="110"/>
    </row>
    <row r="20" spans="1:7" s="60" customFormat="1" ht="19.5" customHeight="1" x14ac:dyDescent="0.25">
      <c r="A20" s="56" t="s">
        <v>59</v>
      </c>
      <c r="B20" s="57" t="s">
        <v>100</v>
      </c>
      <c r="C20" s="29">
        <f>SUM(C21:C21)</f>
        <v>22912562</v>
      </c>
      <c r="D20" s="29">
        <f>SUM(D21:D21)</f>
        <v>8564397</v>
      </c>
      <c r="E20" s="30"/>
      <c r="F20" s="29"/>
      <c r="G20" s="59" t="e">
        <f>SUM(G21:G21)</f>
        <v>#VALUE!</v>
      </c>
    </row>
    <row r="21" spans="1:7" s="68" customFormat="1" ht="37.5" customHeight="1" x14ac:dyDescent="0.25">
      <c r="A21" s="65" t="s">
        <v>49</v>
      </c>
      <c r="B21" s="69" t="s">
        <v>101</v>
      </c>
      <c r="C21" s="32">
        <v>22912562</v>
      </c>
      <c r="D21" s="31">
        <v>8564397</v>
      </c>
      <c r="E21" s="66" t="s">
        <v>78</v>
      </c>
      <c r="F21" s="70" t="s">
        <v>186</v>
      </c>
      <c r="G21" s="71" t="e">
        <f>E21-D21</f>
        <v>#VALUE!</v>
      </c>
    </row>
    <row r="22" spans="1:7" s="60" customFormat="1" ht="19.5" customHeight="1" x14ac:dyDescent="0.25">
      <c r="A22" s="56">
        <v>2</v>
      </c>
      <c r="B22" s="57" t="s">
        <v>62</v>
      </c>
      <c r="C22" s="58">
        <f>C23+C29+C32+C35+C38+C41</f>
        <v>194459744.5</v>
      </c>
      <c r="D22" s="58">
        <f>D23+D29+D32+D35+D38+D41</f>
        <v>161664190</v>
      </c>
      <c r="E22" s="72"/>
      <c r="F22" s="58"/>
      <c r="G22" s="58" t="e">
        <f>G23+#REF!</f>
        <v>#REF!</v>
      </c>
    </row>
    <row r="23" spans="1:7" s="60" customFormat="1" ht="19.5" customHeight="1" x14ac:dyDescent="0.25">
      <c r="A23" s="56" t="s">
        <v>63</v>
      </c>
      <c r="B23" s="57" t="s">
        <v>54</v>
      </c>
      <c r="C23" s="29">
        <f>C24+C27</f>
        <v>24309233.5</v>
      </c>
      <c r="D23" s="29">
        <f>D24+D27</f>
        <v>18970513</v>
      </c>
      <c r="E23" s="30"/>
      <c r="F23" s="29"/>
      <c r="G23" s="29" t="e">
        <f>SUM(#REF!)</f>
        <v>#REF!</v>
      </c>
    </row>
    <row r="24" spans="1:7" s="64" customFormat="1" ht="22.5" customHeight="1" x14ac:dyDescent="0.25">
      <c r="A24" s="61" t="s">
        <v>106</v>
      </c>
      <c r="B24" s="62" t="s">
        <v>105</v>
      </c>
      <c r="C24" s="35">
        <f>SUM(C25:C26)</f>
        <v>7645000</v>
      </c>
      <c r="D24" s="35">
        <f>SUM(D25:D26)</f>
        <v>7645000</v>
      </c>
      <c r="E24" s="34"/>
      <c r="F24" s="35"/>
      <c r="G24" s="35"/>
    </row>
    <row r="25" spans="1:7" s="68" customFormat="1" ht="31.5" x14ac:dyDescent="0.25">
      <c r="A25" s="65" t="s">
        <v>49</v>
      </c>
      <c r="B25" s="48" t="s">
        <v>166</v>
      </c>
      <c r="C25" s="73">
        <v>400000</v>
      </c>
      <c r="D25" s="46">
        <f>C25</f>
        <v>400000</v>
      </c>
      <c r="E25" s="47" t="s">
        <v>117</v>
      </c>
      <c r="F25" s="46"/>
      <c r="G25" s="71" t="e">
        <f>E25-D25</f>
        <v>#VALUE!</v>
      </c>
    </row>
    <row r="26" spans="1:7" s="68" customFormat="1" ht="31.5" x14ac:dyDescent="0.25">
      <c r="A26" s="65" t="s">
        <v>49</v>
      </c>
      <c r="B26" s="48" t="s">
        <v>167</v>
      </c>
      <c r="C26" s="73">
        <v>7245000</v>
      </c>
      <c r="D26" s="46">
        <f>C26</f>
        <v>7245000</v>
      </c>
      <c r="E26" s="47" t="s">
        <v>117</v>
      </c>
      <c r="F26" s="46"/>
      <c r="G26" s="71" t="e">
        <f>E26-D26</f>
        <v>#VALUE!</v>
      </c>
    </row>
    <row r="27" spans="1:7" s="64" customFormat="1" ht="22.5" customHeight="1" x14ac:dyDescent="0.25">
      <c r="A27" s="61" t="s">
        <v>112</v>
      </c>
      <c r="B27" s="62" t="s">
        <v>107</v>
      </c>
      <c r="C27" s="35">
        <f>SUM(C28:C28)</f>
        <v>16664233.5</v>
      </c>
      <c r="D27" s="35">
        <f>SUM(D28:D28)</f>
        <v>11325513</v>
      </c>
      <c r="E27" s="34"/>
      <c r="F27" s="35"/>
      <c r="G27" s="35"/>
    </row>
    <row r="28" spans="1:7" s="68" customFormat="1" ht="47.25" x14ac:dyDescent="0.25">
      <c r="A28" s="65" t="s">
        <v>49</v>
      </c>
      <c r="B28" s="48" t="s">
        <v>168</v>
      </c>
      <c r="C28" s="73">
        <v>16664233.5</v>
      </c>
      <c r="D28" s="73">
        <v>11325513</v>
      </c>
      <c r="E28" s="47" t="s">
        <v>118</v>
      </c>
      <c r="F28" s="46"/>
      <c r="G28" s="71" t="e">
        <f>E28-D28</f>
        <v>#VALUE!</v>
      </c>
    </row>
    <row r="29" spans="1:7" s="60" customFormat="1" ht="19.5" customHeight="1" x14ac:dyDescent="0.25">
      <c r="A29" s="56" t="s">
        <v>65</v>
      </c>
      <c r="B29" s="57" t="s">
        <v>55</v>
      </c>
      <c r="C29" s="29">
        <f>C30</f>
        <v>14508264</v>
      </c>
      <c r="D29" s="29">
        <f>D30</f>
        <v>9860251</v>
      </c>
      <c r="E29" s="30"/>
      <c r="F29" s="29"/>
      <c r="G29" s="29" t="e">
        <f>SUM(#REF!)</f>
        <v>#REF!</v>
      </c>
    </row>
    <row r="30" spans="1:7" s="64" customFormat="1" ht="22.5" customHeight="1" x14ac:dyDescent="0.25">
      <c r="A30" s="61"/>
      <c r="B30" s="62" t="s">
        <v>107</v>
      </c>
      <c r="C30" s="35">
        <f>SUM(C31:C31)</f>
        <v>14508264</v>
      </c>
      <c r="D30" s="35">
        <f>SUM(D31:D31)</f>
        <v>9860251</v>
      </c>
      <c r="E30" s="34"/>
      <c r="F30" s="35"/>
      <c r="G30" s="35"/>
    </row>
    <row r="31" spans="1:7" s="68" customFormat="1" ht="31.5" x14ac:dyDescent="0.25">
      <c r="A31" s="65" t="s">
        <v>49</v>
      </c>
      <c r="B31" s="48" t="s">
        <v>169</v>
      </c>
      <c r="C31" s="73">
        <v>14508264</v>
      </c>
      <c r="D31" s="73">
        <v>9860251</v>
      </c>
      <c r="E31" s="47" t="s">
        <v>78</v>
      </c>
      <c r="F31" s="46"/>
      <c r="G31" s="71" t="e">
        <f>E31-D31</f>
        <v>#VALUE!</v>
      </c>
    </row>
    <row r="32" spans="1:7" s="60" customFormat="1" ht="19.5" customHeight="1" x14ac:dyDescent="0.25">
      <c r="A32" s="56" t="s">
        <v>95</v>
      </c>
      <c r="B32" s="57" t="s">
        <v>64</v>
      </c>
      <c r="C32" s="29">
        <f>C33</f>
        <v>8678000</v>
      </c>
      <c r="D32" s="29">
        <f>D33</f>
        <v>8678000</v>
      </c>
      <c r="E32" s="30"/>
      <c r="F32" s="29"/>
      <c r="G32" s="29" t="e">
        <f>SUM(#REF!)</f>
        <v>#REF!</v>
      </c>
    </row>
    <row r="33" spans="1:7" s="64" customFormat="1" ht="22.5" customHeight="1" x14ac:dyDescent="0.25">
      <c r="A33" s="61"/>
      <c r="B33" s="62" t="s">
        <v>105</v>
      </c>
      <c r="C33" s="35">
        <f>SUM(C34:C34)</f>
        <v>8678000</v>
      </c>
      <c r="D33" s="35">
        <f>SUM(D34:D34)</f>
        <v>8678000</v>
      </c>
      <c r="E33" s="34"/>
      <c r="F33" s="35"/>
      <c r="G33" s="35"/>
    </row>
    <row r="34" spans="1:7" s="68" customFormat="1" ht="31.5" x14ac:dyDescent="0.25">
      <c r="A34" s="65" t="s">
        <v>49</v>
      </c>
      <c r="B34" s="48" t="s">
        <v>170</v>
      </c>
      <c r="C34" s="73">
        <v>8678000</v>
      </c>
      <c r="D34" s="46">
        <f>C34</f>
        <v>8678000</v>
      </c>
      <c r="E34" s="47" t="s">
        <v>117</v>
      </c>
      <c r="F34" s="46"/>
      <c r="G34" s="71" t="e">
        <f>E34-D34</f>
        <v>#VALUE!</v>
      </c>
    </row>
    <row r="35" spans="1:7" s="60" customFormat="1" ht="19.5" customHeight="1" x14ac:dyDescent="0.25">
      <c r="A35" s="56" t="s">
        <v>96</v>
      </c>
      <c r="B35" s="57" t="s">
        <v>71</v>
      </c>
      <c r="C35" s="29">
        <f>C36</f>
        <v>19329627</v>
      </c>
      <c r="D35" s="29">
        <f>D36</f>
        <v>13136994</v>
      </c>
      <c r="E35" s="30"/>
      <c r="F35" s="29"/>
      <c r="G35" s="29" t="e">
        <f>SUM(#REF!)</f>
        <v>#REF!</v>
      </c>
    </row>
    <row r="36" spans="1:7" s="64" customFormat="1" ht="22.5" customHeight="1" x14ac:dyDescent="0.25">
      <c r="A36" s="61"/>
      <c r="B36" s="62" t="s">
        <v>107</v>
      </c>
      <c r="C36" s="35">
        <f>SUM(C37:C37)</f>
        <v>19329627</v>
      </c>
      <c r="D36" s="35">
        <f>SUM(D37:D37)</f>
        <v>13136994</v>
      </c>
      <c r="E36" s="34"/>
      <c r="F36" s="35"/>
      <c r="G36" s="35"/>
    </row>
    <row r="37" spans="1:7" s="68" customFormat="1" ht="31.5" x14ac:dyDescent="0.25">
      <c r="A37" s="65" t="s">
        <v>49</v>
      </c>
      <c r="B37" s="48" t="s">
        <v>171</v>
      </c>
      <c r="C37" s="73">
        <v>19329627</v>
      </c>
      <c r="D37" s="73">
        <v>13136994</v>
      </c>
      <c r="E37" s="47" t="s">
        <v>118</v>
      </c>
      <c r="F37" s="46"/>
      <c r="G37" s="71" t="e">
        <f>E37-D37</f>
        <v>#VALUE!</v>
      </c>
    </row>
    <row r="38" spans="1:7" s="60" customFormat="1" ht="19.5" customHeight="1" x14ac:dyDescent="0.25">
      <c r="A38" s="56" t="s">
        <v>172</v>
      </c>
      <c r="B38" s="57" t="s">
        <v>56</v>
      </c>
      <c r="C38" s="29">
        <f>C39</f>
        <v>19979766</v>
      </c>
      <c r="D38" s="29">
        <f>D39</f>
        <v>13578849</v>
      </c>
      <c r="E38" s="30"/>
      <c r="F38" s="29"/>
      <c r="G38" s="29" t="e">
        <f>SUM(#REF!)</f>
        <v>#REF!</v>
      </c>
    </row>
    <row r="39" spans="1:7" s="64" customFormat="1" ht="22.5" customHeight="1" x14ac:dyDescent="0.25">
      <c r="A39" s="61"/>
      <c r="B39" s="62" t="s">
        <v>107</v>
      </c>
      <c r="C39" s="35">
        <f>SUM(C40:C40)</f>
        <v>19979766</v>
      </c>
      <c r="D39" s="35">
        <f>SUM(D40:D40)</f>
        <v>13578849</v>
      </c>
      <c r="E39" s="34"/>
      <c r="F39" s="35"/>
      <c r="G39" s="35"/>
    </row>
    <row r="40" spans="1:7" s="68" customFormat="1" ht="42" customHeight="1" x14ac:dyDescent="0.25">
      <c r="A40" s="65" t="s">
        <v>49</v>
      </c>
      <c r="B40" s="48" t="s">
        <v>173</v>
      </c>
      <c r="C40" s="73">
        <v>19979766</v>
      </c>
      <c r="D40" s="73">
        <v>13578849</v>
      </c>
      <c r="E40" s="47" t="s">
        <v>118</v>
      </c>
      <c r="F40" s="46"/>
      <c r="G40" s="71" t="e">
        <f>E40-D40</f>
        <v>#VALUE!</v>
      </c>
    </row>
    <row r="41" spans="1:7" s="60" customFormat="1" ht="22.5" customHeight="1" x14ac:dyDescent="0.25">
      <c r="A41" s="56" t="s">
        <v>174</v>
      </c>
      <c r="B41" s="57" t="s">
        <v>119</v>
      </c>
      <c r="C41" s="29">
        <f>C42+C49</f>
        <v>107654854</v>
      </c>
      <c r="D41" s="29">
        <f>D42+D49</f>
        <v>97439583</v>
      </c>
      <c r="E41" s="30"/>
      <c r="F41" s="29"/>
      <c r="G41" s="29" t="e">
        <f>SUM(#REF!)</f>
        <v>#REF!</v>
      </c>
    </row>
    <row r="42" spans="1:7" s="64" customFormat="1" ht="22.5" customHeight="1" x14ac:dyDescent="0.25">
      <c r="A42" s="61" t="s">
        <v>106</v>
      </c>
      <c r="B42" s="62" t="s">
        <v>105</v>
      </c>
      <c r="C42" s="35">
        <f>SUM(C43:C48)</f>
        <v>75769000</v>
      </c>
      <c r="D42" s="35">
        <f>SUM(D43:D48)</f>
        <v>75769000</v>
      </c>
      <c r="E42" s="34"/>
      <c r="F42" s="35"/>
      <c r="G42" s="35"/>
    </row>
    <row r="43" spans="1:7" s="68" customFormat="1" ht="31.5" x14ac:dyDescent="0.25">
      <c r="A43" s="65" t="s">
        <v>49</v>
      </c>
      <c r="B43" s="48" t="s">
        <v>175</v>
      </c>
      <c r="C43" s="73">
        <v>13176000</v>
      </c>
      <c r="D43" s="46">
        <f>C43</f>
        <v>13176000</v>
      </c>
      <c r="E43" s="47" t="s">
        <v>117</v>
      </c>
      <c r="F43" s="46"/>
      <c r="G43" s="71" t="e">
        <f t="shared" ref="G43:G48" si="0">E43-D43</f>
        <v>#VALUE!</v>
      </c>
    </row>
    <row r="44" spans="1:7" s="68" customFormat="1" ht="31.5" x14ac:dyDescent="0.25">
      <c r="A44" s="65" t="s">
        <v>49</v>
      </c>
      <c r="B44" s="48" t="s">
        <v>176</v>
      </c>
      <c r="C44" s="73">
        <v>12844000</v>
      </c>
      <c r="D44" s="46">
        <f t="shared" ref="D44:D48" si="1">C44</f>
        <v>12844000</v>
      </c>
      <c r="E44" s="47" t="s">
        <v>117</v>
      </c>
      <c r="F44" s="46"/>
      <c r="G44" s="71" t="e">
        <f t="shared" si="0"/>
        <v>#VALUE!</v>
      </c>
    </row>
    <row r="45" spans="1:7" s="68" customFormat="1" ht="31.5" x14ac:dyDescent="0.25">
      <c r="A45" s="65" t="s">
        <v>49</v>
      </c>
      <c r="B45" s="48" t="s">
        <v>177</v>
      </c>
      <c r="C45" s="73">
        <v>15675000</v>
      </c>
      <c r="D45" s="46">
        <f t="shared" si="1"/>
        <v>15675000</v>
      </c>
      <c r="E45" s="47" t="s">
        <v>117</v>
      </c>
      <c r="F45" s="46"/>
      <c r="G45" s="71" t="e">
        <f t="shared" si="0"/>
        <v>#VALUE!</v>
      </c>
    </row>
    <row r="46" spans="1:7" s="68" customFormat="1" ht="63" x14ac:dyDescent="0.25">
      <c r="A46" s="65" t="s">
        <v>49</v>
      </c>
      <c r="B46" s="48" t="s">
        <v>178</v>
      </c>
      <c r="C46" s="73">
        <v>3138000</v>
      </c>
      <c r="D46" s="46">
        <f t="shared" si="1"/>
        <v>3138000</v>
      </c>
      <c r="E46" s="47" t="s">
        <v>117</v>
      </c>
      <c r="F46" s="46"/>
      <c r="G46" s="71" t="e">
        <f t="shared" si="0"/>
        <v>#VALUE!</v>
      </c>
    </row>
    <row r="47" spans="1:7" s="68" customFormat="1" ht="69" customHeight="1" x14ac:dyDescent="0.25">
      <c r="A47" s="65" t="s">
        <v>49</v>
      </c>
      <c r="B47" s="48" t="s">
        <v>179</v>
      </c>
      <c r="C47" s="73">
        <v>17634000</v>
      </c>
      <c r="D47" s="46">
        <f t="shared" si="1"/>
        <v>17634000</v>
      </c>
      <c r="E47" s="47" t="s">
        <v>117</v>
      </c>
      <c r="F47" s="46"/>
      <c r="G47" s="71" t="e">
        <f t="shared" si="0"/>
        <v>#VALUE!</v>
      </c>
    </row>
    <row r="48" spans="1:7" s="68" customFormat="1" ht="69" customHeight="1" x14ac:dyDescent="0.25">
      <c r="A48" s="65" t="s">
        <v>49</v>
      </c>
      <c r="B48" s="48" t="s">
        <v>180</v>
      </c>
      <c r="C48" s="73">
        <v>13302000</v>
      </c>
      <c r="D48" s="46">
        <f t="shared" si="1"/>
        <v>13302000</v>
      </c>
      <c r="E48" s="47" t="s">
        <v>117</v>
      </c>
      <c r="F48" s="46"/>
      <c r="G48" s="71" t="e">
        <f t="shared" si="0"/>
        <v>#VALUE!</v>
      </c>
    </row>
    <row r="49" spans="1:11" s="64" customFormat="1" ht="22.5" customHeight="1" x14ac:dyDescent="0.25">
      <c r="A49" s="61" t="s">
        <v>112</v>
      </c>
      <c r="B49" s="62" t="s">
        <v>107</v>
      </c>
      <c r="C49" s="35">
        <f>SUM(C50:C51)</f>
        <v>31885854</v>
      </c>
      <c r="D49" s="35">
        <f>SUM(D50:D51)</f>
        <v>21670583</v>
      </c>
      <c r="E49" s="34"/>
      <c r="F49" s="35"/>
      <c r="G49" s="35"/>
    </row>
    <row r="50" spans="1:11" s="68" customFormat="1" ht="31.5" x14ac:dyDescent="0.25">
      <c r="A50" s="65" t="s">
        <v>49</v>
      </c>
      <c r="B50" s="48" t="s">
        <v>181</v>
      </c>
      <c r="C50" s="73">
        <v>19736040</v>
      </c>
      <c r="D50" s="73">
        <v>13413205</v>
      </c>
      <c r="E50" s="47" t="s">
        <v>118</v>
      </c>
      <c r="F50" s="46"/>
      <c r="G50" s="71" t="e">
        <f>E50-D50</f>
        <v>#VALUE!</v>
      </c>
    </row>
    <row r="51" spans="1:11" s="68" customFormat="1" ht="53.25" customHeight="1" x14ac:dyDescent="0.25">
      <c r="A51" s="65" t="s">
        <v>49</v>
      </c>
      <c r="B51" s="48" t="s">
        <v>182</v>
      </c>
      <c r="C51" s="73">
        <v>12149814</v>
      </c>
      <c r="D51" s="73">
        <v>8257378</v>
      </c>
      <c r="E51" s="47" t="s">
        <v>78</v>
      </c>
      <c r="F51" s="46"/>
      <c r="G51" s="71" t="e">
        <f>E51-D51</f>
        <v>#VALUE!</v>
      </c>
    </row>
    <row r="52" spans="1:11" s="60" customFormat="1" ht="63.75" x14ac:dyDescent="0.25">
      <c r="A52" s="56">
        <v>3</v>
      </c>
      <c r="B52" s="57" t="s">
        <v>183</v>
      </c>
      <c r="C52" s="29">
        <v>10000000</v>
      </c>
      <c r="D52" s="29">
        <f>C52</f>
        <v>10000000</v>
      </c>
      <c r="E52" s="47" t="s">
        <v>78</v>
      </c>
      <c r="F52" s="74" t="s">
        <v>122</v>
      </c>
      <c r="G52" s="29" t="e">
        <f>SUM(#REF!)</f>
        <v>#REF!</v>
      </c>
    </row>
    <row r="53" spans="1:11" s="60" customFormat="1" ht="27.75" customHeight="1" x14ac:dyDescent="0.25">
      <c r="A53" s="56" t="s">
        <v>10</v>
      </c>
      <c r="B53" s="57" t="s">
        <v>72</v>
      </c>
      <c r="C53" s="58">
        <f>C54+C61+C90+C104+C105</f>
        <v>226639655</v>
      </c>
      <c r="D53" s="58">
        <f>D54+D61+D90+D104+D105</f>
        <v>194999843</v>
      </c>
      <c r="E53" s="30"/>
      <c r="F53" s="29"/>
      <c r="G53" s="59" t="e">
        <f>G57+G61</f>
        <v>#REF!</v>
      </c>
    </row>
    <row r="54" spans="1:11" s="60" customFormat="1" ht="27.75" customHeight="1" x14ac:dyDescent="0.25">
      <c r="A54" s="56">
        <v>1</v>
      </c>
      <c r="B54" s="57" t="s">
        <v>191</v>
      </c>
      <c r="C54" s="58">
        <f>+C55+C57</f>
        <v>10776000</v>
      </c>
      <c r="D54" s="58">
        <f>+C54</f>
        <v>10776000</v>
      </c>
      <c r="E54" s="30"/>
      <c r="F54" s="29"/>
      <c r="G54" s="59"/>
    </row>
    <row r="55" spans="1:11" s="60" customFormat="1" ht="27.75" customHeight="1" x14ac:dyDescent="0.25">
      <c r="A55" s="61" t="s">
        <v>106</v>
      </c>
      <c r="B55" s="62" t="s">
        <v>136</v>
      </c>
      <c r="C55" s="58">
        <f>+C56</f>
        <v>2303</v>
      </c>
      <c r="D55" s="58">
        <f>+D56</f>
        <v>2303</v>
      </c>
      <c r="E55" s="30"/>
      <c r="F55" s="29"/>
      <c r="G55" s="59"/>
    </row>
    <row r="56" spans="1:11" s="60" customFormat="1" ht="27.75" customHeight="1" x14ac:dyDescent="0.25">
      <c r="A56" s="56"/>
      <c r="B56" s="48" t="s">
        <v>73</v>
      </c>
      <c r="C56" s="46">
        <f>2.303*1000</f>
        <v>2303</v>
      </c>
      <c r="D56" s="46">
        <f>2.303*1000</f>
        <v>2303</v>
      </c>
      <c r="E56" s="30"/>
      <c r="F56" s="29"/>
      <c r="G56" s="59"/>
    </row>
    <row r="57" spans="1:11" s="60" customFormat="1" ht="23.25" customHeight="1" x14ac:dyDescent="0.25">
      <c r="A57" s="56" t="s">
        <v>112</v>
      </c>
      <c r="B57" s="57" t="s">
        <v>103</v>
      </c>
      <c r="C57" s="29">
        <f>SUM(C58:C60)</f>
        <v>10773697</v>
      </c>
      <c r="D57" s="29">
        <f>SUM(D58:D60)</f>
        <v>10773697</v>
      </c>
      <c r="E57" s="30"/>
      <c r="F57" s="29"/>
      <c r="G57" s="59" t="e">
        <f>#REF!</f>
        <v>#REF!</v>
      </c>
    </row>
    <row r="58" spans="1:11" s="68" customFormat="1" ht="16.5" x14ac:dyDescent="0.25">
      <c r="A58" s="65" t="s">
        <v>49</v>
      </c>
      <c r="B58" s="69" t="s">
        <v>74</v>
      </c>
      <c r="C58" s="46">
        <v>6730000</v>
      </c>
      <c r="D58" s="31">
        <f>C58</f>
        <v>6730000</v>
      </c>
      <c r="E58" s="47" t="s">
        <v>78</v>
      </c>
      <c r="F58" s="31"/>
      <c r="G58" s="71" t="e">
        <f>E58-D58</f>
        <v>#VALUE!</v>
      </c>
    </row>
    <row r="59" spans="1:11" s="68" customFormat="1" ht="20.25" customHeight="1" x14ac:dyDescent="0.25">
      <c r="A59" s="65" t="s">
        <v>49</v>
      </c>
      <c r="B59" s="69" t="s">
        <v>73</v>
      </c>
      <c r="C59" s="46">
        <f>2210000-C56</f>
        <v>2207697</v>
      </c>
      <c r="D59" s="31">
        <f t="shared" ref="D59:D60" si="2">C59</f>
        <v>2207697</v>
      </c>
      <c r="E59" s="47" t="s">
        <v>78</v>
      </c>
      <c r="F59" s="31"/>
      <c r="G59" s="71" t="e">
        <f>E59-D59</f>
        <v>#VALUE!</v>
      </c>
      <c r="J59" s="31"/>
      <c r="K59" s="75"/>
    </row>
    <row r="60" spans="1:11" s="68" customFormat="1" ht="20.25" customHeight="1" x14ac:dyDescent="0.25">
      <c r="A60" s="65" t="s">
        <v>49</v>
      </c>
      <c r="B60" s="69" t="s">
        <v>138</v>
      </c>
      <c r="C60" s="46">
        <f>1836*1000</f>
        <v>1836000</v>
      </c>
      <c r="D60" s="31">
        <f t="shared" si="2"/>
        <v>1836000</v>
      </c>
      <c r="E60" s="47" t="s">
        <v>78</v>
      </c>
      <c r="F60" s="31"/>
      <c r="G60" s="71" t="e">
        <f>E60-D60</f>
        <v>#VALUE!</v>
      </c>
    </row>
    <row r="61" spans="1:11" s="60" customFormat="1" ht="24" customHeight="1" x14ac:dyDescent="0.25">
      <c r="A61" s="56">
        <v>2</v>
      </c>
      <c r="B61" s="57" t="s">
        <v>62</v>
      </c>
      <c r="C61" s="58">
        <f>C62+C68+C72</f>
        <v>197744793</v>
      </c>
      <c r="D61" s="58">
        <f>D62+D68+D72</f>
        <v>166104981</v>
      </c>
      <c r="E61" s="72"/>
      <c r="F61" s="58"/>
      <c r="G61" s="58" t="e">
        <f t="shared" ref="G61" si="3">G62</f>
        <v>#REF!</v>
      </c>
    </row>
    <row r="62" spans="1:11" s="60" customFormat="1" ht="24" customHeight="1" x14ac:dyDescent="0.25">
      <c r="A62" s="56" t="s">
        <v>63</v>
      </c>
      <c r="B62" s="57" t="s">
        <v>56</v>
      </c>
      <c r="C62" s="29">
        <f>C63</f>
        <v>73717000</v>
      </c>
      <c r="D62" s="29">
        <f>D63</f>
        <v>61430833</v>
      </c>
      <c r="E62" s="30"/>
      <c r="F62" s="29"/>
      <c r="G62" s="29" t="e">
        <f>SUM(#REF!)</f>
        <v>#REF!</v>
      </c>
    </row>
    <row r="63" spans="1:11" s="64" customFormat="1" ht="22.5" customHeight="1" x14ac:dyDescent="0.25">
      <c r="A63" s="61"/>
      <c r="B63" s="62" t="s">
        <v>107</v>
      </c>
      <c r="C63" s="35">
        <f>SUM(C64:C67)</f>
        <v>73717000</v>
      </c>
      <c r="D63" s="35">
        <f>SUM(D64:D67)</f>
        <v>61430833</v>
      </c>
      <c r="E63" s="34"/>
      <c r="F63" s="35"/>
      <c r="G63" s="35"/>
    </row>
    <row r="64" spans="1:11" s="68" customFormat="1" ht="45" customHeight="1" x14ac:dyDescent="0.25">
      <c r="A64" s="65" t="s">
        <v>49</v>
      </c>
      <c r="B64" s="48" t="s">
        <v>141</v>
      </c>
      <c r="C64" s="73">
        <v>17057850</v>
      </c>
      <c r="D64" s="73">
        <v>14214875</v>
      </c>
      <c r="E64" s="47" t="s">
        <v>118</v>
      </c>
      <c r="F64" s="46"/>
      <c r="G64" s="71" t="e">
        <f>E64-D64</f>
        <v>#VALUE!</v>
      </c>
    </row>
    <row r="65" spans="1:7" s="68" customFormat="1" ht="45" customHeight="1" x14ac:dyDescent="0.25">
      <c r="A65" s="65" t="s">
        <v>49</v>
      </c>
      <c r="B65" s="48" t="s">
        <v>142</v>
      </c>
      <c r="C65" s="73">
        <v>17657150</v>
      </c>
      <c r="D65" s="73">
        <v>14714292</v>
      </c>
      <c r="E65" s="47" t="s">
        <v>118</v>
      </c>
      <c r="F65" s="46"/>
      <c r="G65" s="71" t="e">
        <f>E65-D65</f>
        <v>#VALUE!</v>
      </c>
    </row>
    <row r="66" spans="1:7" s="68" customFormat="1" ht="45" customHeight="1" x14ac:dyDescent="0.25">
      <c r="A66" s="65" t="s">
        <v>49</v>
      </c>
      <c r="B66" s="48" t="s">
        <v>143</v>
      </c>
      <c r="C66" s="73">
        <v>19022000</v>
      </c>
      <c r="D66" s="73">
        <v>15851666</v>
      </c>
      <c r="E66" s="47" t="s">
        <v>118</v>
      </c>
      <c r="F66" s="46"/>
      <c r="G66" s="71" t="e">
        <f>E66-D66</f>
        <v>#VALUE!</v>
      </c>
    </row>
    <row r="67" spans="1:7" s="68" customFormat="1" ht="45" customHeight="1" x14ac:dyDescent="0.25">
      <c r="A67" s="65" t="s">
        <v>49</v>
      </c>
      <c r="B67" s="48" t="s">
        <v>144</v>
      </c>
      <c r="C67" s="73">
        <v>19980000</v>
      </c>
      <c r="D67" s="73">
        <v>16650000</v>
      </c>
      <c r="E67" s="47" t="s">
        <v>118</v>
      </c>
      <c r="F67" s="46"/>
      <c r="G67" s="71" t="e">
        <f>E67-D67</f>
        <v>#VALUE!</v>
      </c>
    </row>
    <row r="68" spans="1:7" s="60" customFormat="1" ht="24" customHeight="1" x14ac:dyDescent="0.25">
      <c r="A68" s="56" t="s">
        <v>65</v>
      </c>
      <c r="B68" s="57" t="s">
        <v>71</v>
      </c>
      <c r="C68" s="29">
        <f>C69</f>
        <v>37825100</v>
      </c>
      <c r="D68" s="29">
        <f>D69</f>
        <v>31520917</v>
      </c>
      <c r="E68" s="30"/>
      <c r="F68" s="29"/>
      <c r="G68" s="29" t="e">
        <f>SUM(#REF!)</f>
        <v>#REF!</v>
      </c>
    </row>
    <row r="69" spans="1:7" s="64" customFormat="1" ht="22.5" customHeight="1" x14ac:dyDescent="0.25">
      <c r="A69" s="61"/>
      <c r="B69" s="62" t="s">
        <v>107</v>
      </c>
      <c r="C69" s="35">
        <f>SUM(C70:C71)</f>
        <v>37825100</v>
      </c>
      <c r="D69" s="35">
        <f>SUM(D70:D71)</f>
        <v>31520917</v>
      </c>
      <c r="E69" s="34"/>
      <c r="F69" s="35"/>
      <c r="G69" s="35"/>
    </row>
    <row r="70" spans="1:7" s="68" customFormat="1" ht="55.5" customHeight="1" x14ac:dyDescent="0.25">
      <c r="A70" s="65" t="s">
        <v>49</v>
      </c>
      <c r="B70" s="48" t="s">
        <v>192</v>
      </c>
      <c r="C70" s="73">
        <v>18990000</v>
      </c>
      <c r="D70" s="73">
        <v>15825000</v>
      </c>
      <c r="E70" s="47" t="s">
        <v>118</v>
      </c>
      <c r="F70" s="46"/>
      <c r="G70" s="71" t="e">
        <f>E70-D70</f>
        <v>#VALUE!</v>
      </c>
    </row>
    <row r="71" spans="1:7" s="68" customFormat="1" ht="45" customHeight="1" x14ac:dyDescent="0.25">
      <c r="A71" s="65" t="s">
        <v>49</v>
      </c>
      <c r="B71" s="48" t="s">
        <v>145</v>
      </c>
      <c r="C71" s="73">
        <v>18835100</v>
      </c>
      <c r="D71" s="73">
        <v>15695917</v>
      </c>
      <c r="E71" s="47" t="s">
        <v>118</v>
      </c>
      <c r="F71" s="46"/>
      <c r="G71" s="71" t="e">
        <f>E71-D71</f>
        <v>#VALUE!</v>
      </c>
    </row>
    <row r="72" spans="1:7" s="60" customFormat="1" ht="22.5" customHeight="1" x14ac:dyDescent="0.25">
      <c r="A72" s="56" t="s">
        <v>95</v>
      </c>
      <c r="B72" s="57" t="s">
        <v>119</v>
      </c>
      <c r="C72" s="29">
        <f>C73+C83</f>
        <v>86202693</v>
      </c>
      <c r="D72" s="29">
        <f>D73+D83</f>
        <v>73153231</v>
      </c>
      <c r="E72" s="30"/>
      <c r="F72" s="29"/>
      <c r="G72" s="29" t="e">
        <f>SUM(#REF!)</f>
        <v>#REF!</v>
      </c>
    </row>
    <row r="73" spans="1:7" s="64" customFormat="1" ht="22.5" customHeight="1" x14ac:dyDescent="0.25">
      <c r="A73" s="61" t="s">
        <v>106</v>
      </c>
      <c r="B73" s="62" t="s">
        <v>105</v>
      </c>
      <c r="C73" s="35">
        <f>SUM(C74:C82)</f>
        <v>7926231</v>
      </c>
      <c r="D73" s="35">
        <f>SUM(D74:D82)</f>
        <v>7926231</v>
      </c>
      <c r="E73" s="34"/>
      <c r="F73" s="35"/>
      <c r="G73" s="35"/>
    </row>
    <row r="74" spans="1:7" s="68" customFormat="1" ht="31.5" x14ac:dyDescent="0.25">
      <c r="A74" s="65" t="s">
        <v>49</v>
      </c>
      <c r="B74" s="48" t="s">
        <v>30</v>
      </c>
      <c r="C74" s="46">
        <v>36545</v>
      </c>
      <c r="D74" s="46">
        <f>C74</f>
        <v>36545</v>
      </c>
      <c r="E74" s="47" t="s">
        <v>117</v>
      </c>
      <c r="F74" s="46"/>
      <c r="G74" s="71" t="e">
        <f t="shared" ref="G74:G82" si="4">E74-D74</f>
        <v>#VALUE!</v>
      </c>
    </row>
    <row r="75" spans="1:7" s="68" customFormat="1" ht="31.5" x14ac:dyDescent="0.25">
      <c r="A75" s="65" t="s">
        <v>49</v>
      </c>
      <c r="B75" s="48" t="s">
        <v>31</v>
      </c>
      <c r="C75" s="46">
        <v>32536</v>
      </c>
      <c r="D75" s="46">
        <f t="shared" ref="D75:D82" si="5">C75</f>
        <v>32536</v>
      </c>
      <c r="E75" s="47" t="s">
        <v>117</v>
      </c>
      <c r="F75" s="46"/>
      <c r="G75" s="71" t="e">
        <f t="shared" si="4"/>
        <v>#VALUE!</v>
      </c>
    </row>
    <row r="76" spans="1:7" s="68" customFormat="1" ht="31.5" x14ac:dyDescent="0.25">
      <c r="A76" s="65" t="s">
        <v>49</v>
      </c>
      <c r="B76" s="48" t="s">
        <v>32</v>
      </c>
      <c r="C76" s="46">
        <v>13304</v>
      </c>
      <c r="D76" s="46">
        <f t="shared" si="5"/>
        <v>13304</v>
      </c>
      <c r="E76" s="47" t="s">
        <v>117</v>
      </c>
      <c r="F76" s="46"/>
      <c r="G76" s="71" t="e">
        <f t="shared" si="4"/>
        <v>#VALUE!</v>
      </c>
    </row>
    <row r="77" spans="1:7" s="68" customFormat="1" ht="31.5" x14ac:dyDescent="0.25">
      <c r="A77" s="65" t="s">
        <v>49</v>
      </c>
      <c r="B77" s="48" t="s">
        <v>33</v>
      </c>
      <c r="C77" s="46">
        <v>13423</v>
      </c>
      <c r="D77" s="46">
        <f t="shared" si="5"/>
        <v>13423</v>
      </c>
      <c r="E77" s="47" t="s">
        <v>117</v>
      </c>
      <c r="F77" s="46"/>
      <c r="G77" s="71" t="e">
        <f t="shared" si="4"/>
        <v>#VALUE!</v>
      </c>
    </row>
    <row r="78" spans="1:7" s="68" customFormat="1" ht="31.5" x14ac:dyDescent="0.25">
      <c r="A78" s="65" t="s">
        <v>49</v>
      </c>
      <c r="B78" s="48" t="s">
        <v>34</v>
      </c>
      <c r="C78" s="46">
        <v>34422</v>
      </c>
      <c r="D78" s="46">
        <f t="shared" si="5"/>
        <v>34422</v>
      </c>
      <c r="E78" s="47" t="s">
        <v>117</v>
      </c>
      <c r="F78" s="46"/>
      <c r="G78" s="71" t="e">
        <f t="shared" si="4"/>
        <v>#VALUE!</v>
      </c>
    </row>
    <row r="79" spans="1:7" s="68" customFormat="1" ht="31.5" x14ac:dyDescent="0.25">
      <c r="A79" s="65" t="s">
        <v>49</v>
      </c>
      <c r="B79" s="48" t="s">
        <v>35</v>
      </c>
      <c r="C79" s="46">
        <v>33087</v>
      </c>
      <c r="D79" s="46">
        <f t="shared" si="5"/>
        <v>33087</v>
      </c>
      <c r="E79" s="47" t="s">
        <v>117</v>
      </c>
      <c r="F79" s="46"/>
      <c r="G79" s="71" t="e">
        <f t="shared" si="4"/>
        <v>#VALUE!</v>
      </c>
    </row>
    <row r="80" spans="1:7" s="68" customFormat="1" ht="31.5" x14ac:dyDescent="0.25">
      <c r="A80" s="65" t="s">
        <v>49</v>
      </c>
      <c r="B80" s="48" t="s">
        <v>36</v>
      </c>
      <c r="C80" s="46">
        <v>27714</v>
      </c>
      <c r="D80" s="46">
        <f t="shared" si="5"/>
        <v>27714</v>
      </c>
      <c r="E80" s="47" t="s">
        <v>117</v>
      </c>
      <c r="F80" s="46"/>
      <c r="G80" s="71" t="e">
        <f t="shared" si="4"/>
        <v>#VALUE!</v>
      </c>
    </row>
    <row r="81" spans="1:11" s="68" customFormat="1" ht="31.5" x14ac:dyDescent="0.25">
      <c r="A81" s="65" t="s">
        <v>49</v>
      </c>
      <c r="B81" s="48" t="s">
        <v>37</v>
      </c>
      <c r="C81" s="46">
        <v>7700000</v>
      </c>
      <c r="D81" s="46">
        <f t="shared" si="5"/>
        <v>7700000</v>
      </c>
      <c r="E81" s="47" t="s">
        <v>117</v>
      </c>
      <c r="F81" s="46"/>
      <c r="G81" s="71" t="e">
        <f t="shared" si="4"/>
        <v>#VALUE!</v>
      </c>
    </row>
    <row r="82" spans="1:11" s="68" customFormat="1" ht="31.5" x14ac:dyDescent="0.25">
      <c r="A82" s="65" t="s">
        <v>49</v>
      </c>
      <c r="B82" s="48" t="s">
        <v>146</v>
      </c>
      <c r="C82" s="46">
        <v>35200</v>
      </c>
      <c r="D82" s="46">
        <f t="shared" si="5"/>
        <v>35200</v>
      </c>
      <c r="E82" s="47" t="s">
        <v>117</v>
      </c>
      <c r="F82" s="46"/>
      <c r="G82" s="71" t="e">
        <f t="shared" si="4"/>
        <v>#VALUE!</v>
      </c>
    </row>
    <row r="83" spans="1:11" s="64" customFormat="1" ht="22.5" customHeight="1" x14ac:dyDescent="0.25">
      <c r="A83" s="61" t="s">
        <v>112</v>
      </c>
      <c r="B83" s="62" t="s">
        <v>107</v>
      </c>
      <c r="C83" s="35">
        <f>SUM(C84:C89)</f>
        <v>78276462</v>
      </c>
      <c r="D83" s="35">
        <f>SUM(D84:D89)</f>
        <v>65227000</v>
      </c>
      <c r="E83" s="34"/>
      <c r="F83" s="35"/>
      <c r="G83" s="35"/>
    </row>
    <row r="84" spans="1:11" s="68" customFormat="1" ht="31.5" x14ac:dyDescent="0.25">
      <c r="A84" s="65" t="s">
        <v>49</v>
      </c>
      <c r="B84" s="48" t="s">
        <v>147</v>
      </c>
      <c r="C84" s="46">
        <v>10080000</v>
      </c>
      <c r="D84" s="46">
        <v>8400000</v>
      </c>
      <c r="E84" s="47" t="s">
        <v>78</v>
      </c>
      <c r="F84" s="46"/>
      <c r="G84" s="71" t="e">
        <f t="shared" ref="G84:G89" si="6">E84-D84</f>
        <v>#VALUE!</v>
      </c>
    </row>
    <row r="85" spans="1:11" s="68" customFormat="1" ht="31.5" x14ac:dyDescent="0.25">
      <c r="A85" s="65" t="s">
        <v>49</v>
      </c>
      <c r="B85" s="48" t="s">
        <v>148</v>
      </c>
      <c r="C85" s="46">
        <v>17440690</v>
      </c>
      <c r="D85" s="46">
        <v>14533000</v>
      </c>
      <c r="E85" s="47" t="s">
        <v>118</v>
      </c>
      <c r="F85" s="46"/>
      <c r="G85" s="71" t="e">
        <f t="shared" si="6"/>
        <v>#VALUE!</v>
      </c>
    </row>
    <row r="86" spans="1:11" s="68" customFormat="1" ht="31.5" x14ac:dyDescent="0.25">
      <c r="A86" s="65" t="s">
        <v>49</v>
      </c>
      <c r="B86" s="48" t="s">
        <v>194</v>
      </c>
      <c r="C86" s="46">
        <v>9200000</v>
      </c>
      <c r="D86" s="46">
        <v>7666000</v>
      </c>
      <c r="E86" s="47" t="s">
        <v>78</v>
      </c>
      <c r="F86" s="46"/>
      <c r="G86" s="71" t="e">
        <f t="shared" si="6"/>
        <v>#VALUE!</v>
      </c>
    </row>
    <row r="87" spans="1:11" s="68" customFormat="1" ht="47.25" x14ac:dyDescent="0.25">
      <c r="A87" s="65" t="s">
        <v>49</v>
      </c>
      <c r="B87" s="48" t="s">
        <v>149</v>
      </c>
      <c r="C87" s="46">
        <v>19376000</v>
      </c>
      <c r="D87" s="46">
        <v>16146000</v>
      </c>
      <c r="E87" s="47" t="s">
        <v>118</v>
      </c>
      <c r="F87" s="46"/>
      <c r="G87" s="71" t="e">
        <f t="shared" si="6"/>
        <v>#VALUE!</v>
      </c>
    </row>
    <row r="88" spans="1:11" s="68" customFormat="1" ht="31.5" x14ac:dyDescent="0.25">
      <c r="A88" s="65" t="s">
        <v>49</v>
      </c>
      <c r="B88" s="48" t="s">
        <v>150</v>
      </c>
      <c r="C88" s="46">
        <v>12500000</v>
      </c>
      <c r="D88" s="46">
        <v>10416000</v>
      </c>
      <c r="E88" s="47" t="s">
        <v>78</v>
      </c>
      <c r="F88" s="46"/>
      <c r="G88" s="71" t="e">
        <f t="shared" si="6"/>
        <v>#VALUE!</v>
      </c>
    </row>
    <row r="89" spans="1:11" s="68" customFormat="1" ht="31.5" x14ac:dyDescent="0.25">
      <c r="A89" s="65" t="s">
        <v>49</v>
      </c>
      <c r="B89" s="48" t="s">
        <v>151</v>
      </c>
      <c r="C89" s="46">
        <v>9679772</v>
      </c>
      <c r="D89" s="46">
        <v>8066000</v>
      </c>
      <c r="E89" s="47" t="s">
        <v>78</v>
      </c>
      <c r="F89" s="46"/>
      <c r="G89" s="71" t="e">
        <f t="shared" si="6"/>
        <v>#VALUE!</v>
      </c>
    </row>
    <row r="90" spans="1:11" s="60" customFormat="1" ht="22.5" customHeight="1" x14ac:dyDescent="0.25">
      <c r="A90" s="56">
        <v>3</v>
      </c>
      <c r="B90" s="57" t="s">
        <v>152</v>
      </c>
      <c r="C90" s="29">
        <f>C91</f>
        <v>3110687</v>
      </c>
      <c r="D90" s="29">
        <f>D91</f>
        <v>3110687</v>
      </c>
      <c r="E90" s="30"/>
      <c r="F90" s="29"/>
      <c r="G90" s="29" t="e">
        <f>SUM(#REF!)</f>
        <v>#REF!</v>
      </c>
    </row>
    <row r="91" spans="1:11" s="64" customFormat="1" ht="22.5" customHeight="1" x14ac:dyDescent="0.25">
      <c r="A91" s="61"/>
      <c r="B91" s="62" t="s">
        <v>105</v>
      </c>
      <c r="C91" s="35">
        <f>SUM(C92:C103)</f>
        <v>3110687</v>
      </c>
      <c r="D91" s="35">
        <f>SUM(D92:D103)</f>
        <v>3110687</v>
      </c>
      <c r="E91" s="34"/>
      <c r="F91" s="35"/>
      <c r="G91" s="35"/>
    </row>
    <row r="92" spans="1:11" s="68" customFormat="1" ht="47.25" x14ac:dyDescent="0.25">
      <c r="A92" s="65" t="s">
        <v>49</v>
      </c>
      <c r="B92" s="48" t="s">
        <v>153</v>
      </c>
      <c r="C92" s="46">
        <v>5000</v>
      </c>
      <c r="D92" s="46">
        <f>C92</f>
        <v>5000</v>
      </c>
      <c r="E92" s="47" t="s">
        <v>117</v>
      </c>
      <c r="F92" s="46"/>
      <c r="G92" s="71" t="e">
        <f t="shared" ref="G92:G103" si="7">E92-D92</f>
        <v>#VALUE!</v>
      </c>
    </row>
    <row r="93" spans="1:11" s="68" customFormat="1" ht="47.25" x14ac:dyDescent="0.25">
      <c r="A93" s="65" t="s">
        <v>49</v>
      </c>
      <c r="B93" s="48" t="s">
        <v>154</v>
      </c>
      <c r="C93" s="46">
        <v>773587</v>
      </c>
      <c r="D93" s="46">
        <f t="shared" ref="D93:D103" si="8">C93</f>
        <v>773587</v>
      </c>
      <c r="E93" s="47" t="s">
        <v>117</v>
      </c>
      <c r="F93" s="46"/>
      <c r="G93" s="71" t="e">
        <f t="shared" si="7"/>
        <v>#VALUE!</v>
      </c>
    </row>
    <row r="94" spans="1:11" s="68" customFormat="1" ht="47.25" x14ac:dyDescent="0.25">
      <c r="A94" s="65" t="s">
        <v>49</v>
      </c>
      <c r="B94" s="48" t="s">
        <v>155</v>
      </c>
      <c r="C94" s="46">
        <v>295364</v>
      </c>
      <c r="D94" s="46">
        <f t="shared" si="8"/>
        <v>295364</v>
      </c>
      <c r="E94" s="47" t="s">
        <v>117</v>
      </c>
      <c r="F94" s="46"/>
      <c r="G94" s="71" t="e">
        <f t="shared" si="7"/>
        <v>#VALUE!</v>
      </c>
    </row>
    <row r="95" spans="1:11" s="68" customFormat="1" ht="78.75" x14ac:dyDescent="0.25">
      <c r="A95" s="65" t="s">
        <v>49</v>
      </c>
      <c r="B95" s="48" t="s">
        <v>156</v>
      </c>
      <c r="C95" s="46">
        <v>36788</v>
      </c>
      <c r="D95" s="46">
        <f t="shared" si="8"/>
        <v>36788</v>
      </c>
      <c r="E95" s="47" t="s">
        <v>117</v>
      </c>
      <c r="F95" s="46"/>
      <c r="G95" s="71" t="e">
        <f t="shared" si="7"/>
        <v>#VALUE!</v>
      </c>
      <c r="I95" s="46">
        <f>36.788*1000</f>
        <v>36788</v>
      </c>
      <c r="K95" s="68">
        <f>44963-36788</f>
        <v>8175</v>
      </c>
    </row>
    <row r="96" spans="1:11" s="68" customFormat="1" ht="47.25" x14ac:dyDescent="0.25">
      <c r="A96" s="65" t="s">
        <v>49</v>
      </c>
      <c r="B96" s="48" t="s">
        <v>157</v>
      </c>
      <c r="C96" s="46">
        <v>2770</v>
      </c>
      <c r="D96" s="46">
        <f t="shared" si="8"/>
        <v>2770</v>
      </c>
      <c r="E96" s="47" t="s">
        <v>117</v>
      </c>
      <c r="F96" s="46"/>
      <c r="G96" s="71" t="e">
        <f t="shared" si="7"/>
        <v>#VALUE!</v>
      </c>
    </row>
    <row r="97" spans="1:7" s="68" customFormat="1" ht="47.25" x14ac:dyDescent="0.25">
      <c r="A97" s="65" t="s">
        <v>49</v>
      </c>
      <c r="B97" s="48" t="s">
        <v>158</v>
      </c>
      <c r="C97" s="46">
        <v>2706</v>
      </c>
      <c r="D97" s="46">
        <f t="shared" si="8"/>
        <v>2706</v>
      </c>
      <c r="E97" s="47" t="s">
        <v>117</v>
      </c>
      <c r="F97" s="46"/>
      <c r="G97" s="71" t="e">
        <f t="shared" si="7"/>
        <v>#VALUE!</v>
      </c>
    </row>
    <row r="98" spans="1:7" s="68" customFormat="1" ht="63" x14ac:dyDescent="0.25">
      <c r="A98" s="65" t="s">
        <v>49</v>
      </c>
      <c r="B98" s="48" t="s">
        <v>159</v>
      </c>
      <c r="C98" s="46">
        <v>54799</v>
      </c>
      <c r="D98" s="46">
        <f t="shared" si="8"/>
        <v>54799</v>
      </c>
      <c r="E98" s="47" t="s">
        <v>117</v>
      </c>
      <c r="F98" s="46"/>
      <c r="G98" s="71" t="e">
        <f t="shared" si="7"/>
        <v>#VALUE!</v>
      </c>
    </row>
    <row r="99" spans="1:7" s="68" customFormat="1" ht="63" x14ac:dyDescent="0.25">
      <c r="A99" s="65" t="s">
        <v>49</v>
      </c>
      <c r="B99" s="48" t="s">
        <v>160</v>
      </c>
      <c r="C99" s="46">
        <v>246311</v>
      </c>
      <c r="D99" s="46">
        <f t="shared" si="8"/>
        <v>246311</v>
      </c>
      <c r="E99" s="47" t="s">
        <v>117</v>
      </c>
      <c r="F99" s="46"/>
      <c r="G99" s="71" t="e">
        <f t="shared" si="7"/>
        <v>#VALUE!</v>
      </c>
    </row>
    <row r="100" spans="1:7" s="68" customFormat="1" ht="78.75" x14ac:dyDescent="0.25">
      <c r="A100" s="65" t="s">
        <v>49</v>
      </c>
      <c r="B100" s="48" t="s">
        <v>161</v>
      </c>
      <c r="C100" s="46">
        <v>417289</v>
      </c>
      <c r="D100" s="46">
        <f t="shared" si="8"/>
        <v>417289</v>
      </c>
      <c r="E100" s="47" t="s">
        <v>117</v>
      </c>
      <c r="F100" s="46"/>
      <c r="G100" s="71" t="e">
        <f t="shared" si="7"/>
        <v>#VALUE!</v>
      </c>
    </row>
    <row r="101" spans="1:7" s="68" customFormat="1" ht="31.5" x14ac:dyDescent="0.25">
      <c r="A101" s="65" t="s">
        <v>49</v>
      </c>
      <c r="B101" s="48" t="s">
        <v>162</v>
      </c>
      <c r="C101" s="46">
        <v>295146</v>
      </c>
      <c r="D101" s="46">
        <f t="shared" si="8"/>
        <v>295146</v>
      </c>
      <c r="E101" s="47" t="s">
        <v>117</v>
      </c>
      <c r="F101" s="46"/>
      <c r="G101" s="71" t="e">
        <f t="shared" si="7"/>
        <v>#VALUE!</v>
      </c>
    </row>
    <row r="102" spans="1:7" s="68" customFormat="1" ht="63" x14ac:dyDescent="0.25">
      <c r="A102" s="65" t="s">
        <v>49</v>
      </c>
      <c r="B102" s="48" t="s">
        <v>163</v>
      </c>
      <c r="C102" s="46">
        <v>505543</v>
      </c>
      <c r="D102" s="46">
        <f t="shared" si="8"/>
        <v>505543</v>
      </c>
      <c r="E102" s="47" t="s">
        <v>117</v>
      </c>
      <c r="F102" s="46"/>
      <c r="G102" s="71" t="e">
        <f t="shared" si="7"/>
        <v>#VALUE!</v>
      </c>
    </row>
    <row r="103" spans="1:7" s="68" customFormat="1" ht="47.25" x14ac:dyDescent="0.25">
      <c r="A103" s="65" t="s">
        <v>49</v>
      </c>
      <c r="B103" s="48" t="s">
        <v>164</v>
      </c>
      <c r="C103" s="46">
        <v>475384</v>
      </c>
      <c r="D103" s="46">
        <f t="shared" si="8"/>
        <v>475384</v>
      </c>
      <c r="E103" s="47" t="s">
        <v>117</v>
      </c>
      <c r="F103" s="46"/>
      <c r="G103" s="71" t="e">
        <f t="shared" si="7"/>
        <v>#VALUE!</v>
      </c>
    </row>
    <row r="104" spans="1:7" s="60" customFormat="1" ht="63.75" x14ac:dyDescent="0.25">
      <c r="A104" s="56">
        <v>4</v>
      </c>
      <c r="B104" s="57" t="s">
        <v>184</v>
      </c>
      <c r="C104" s="29">
        <v>15000000</v>
      </c>
      <c r="D104" s="29">
        <f>C104</f>
        <v>15000000</v>
      </c>
      <c r="E104" s="47" t="s">
        <v>78</v>
      </c>
      <c r="F104" s="74" t="s">
        <v>122</v>
      </c>
      <c r="G104" s="29" t="e">
        <f>SUM(#REF!)</f>
        <v>#REF!</v>
      </c>
    </row>
    <row r="105" spans="1:7" s="60" customFormat="1" ht="16.5" x14ac:dyDescent="0.25">
      <c r="A105" s="56">
        <v>5</v>
      </c>
      <c r="B105" s="49" t="s">
        <v>66</v>
      </c>
      <c r="C105" s="29">
        <f>+C106</f>
        <v>8175.0000000000009</v>
      </c>
      <c r="D105" s="29">
        <f>+D106</f>
        <v>8175.0000000000009</v>
      </c>
      <c r="E105" s="47"/>
      <c r="F105" s="74"/>
      <c r="G105" s="29"/>
    </row>
    <row r="106" spans="1:7" s="60" customFormat="1" ht="16.5" x14ac:dyDescent="0.25">
      <c r="A106" s="65" t="s">
        <v>189</v>
      </c>
      <c r="B106" s="50" t="s">
        <v>187</v>
      </c>
      <c r="C106" s="31">
        <f>+C107</f>
        <v>8175.0000000000009</v>
      </c>
      <c r="D106" s="31">
        <f>+D107</f>
        <v>8175.0000000000009</v>
      </c>
      <c r="E106" s="47"/>
      <c r="F106" s="74"/>
      <c r="G106" s="29"/>
    </row>
    <row r="107" spans="1:7" s="60" customFormat="1" ht="30" x14ac:dyDescent="0.25">
      <c r="A107" s="65" t="s">
        <v>190</v>
      </c>
      <c r="B107" s="50" t="s">
        <v>188</v>
      </c>
      <c r="C107" s="31">
        <f>8.175*1000</f>
        <v>8175.0000000000009</v>
      </c>
      <c r="D107" s="31">
        <f>8.175*1000</f>
        <v>8175.0000000000009</v>
      </c>
      <c r="E107" s="47"/>
      <c r="F107" s="74"/>
      <c r="G107" s="29"/>
    </row>
    <row r="108" spans="1:7" s="60" customFormat="1" ht="30" customHeight="1" x14ac:dyDescent="0.25">
      <c r="A108" s="56" t="s">
        <v>50</v>
      </c>
      <c r="B108" s="57" t="s">
        <v>67</v>
      </c>
      <c r="C108" s="29">
        <f>C109+C112+C132+C133</f>
        <v>165591224</v>
      </c>
      <c r="D108" s="29">
        <f>D109+D112+D132+D133</f>
        <v>136038570</v>
      </c>
      <c r="E108" s="30"/>
      <c r="F108" s="29"/>
      <c r="G108" s="29" t="e">
        <f>G109+G112</f>
        <v>#REF!</v>
      </c>
    </row>
    <row r="109" spans="1:7" s="60" customFormat="1" ht="23.25" customHeight="1" x14ac:dyDescent="0.25">
      <c r="A109" s="56">
        <v>1</v>
      </c>
      <c r="B109" s="57" t="s">
        <v>103</v>
      </c>
      <c r="C109" s="29">
        <f>SUM(C110:C111)</f>
        <v>18417000</v>
      </c>
      <c r="D109" s="29">
        <f>SUM(D110:D111)</f>
        <v>18417000</v>
      </c>
      <c r="E109" s="30"/>
      <c r="F109" s="29"/>
      <c r="G109" s="59" t="e">
        <f>#REF!</f>
        <v>#REF!</v>
      </c>
    </row>
    <row r="110" spans="1:7" s="68" customFormat="1" ht="30" customHeight="1" x14ac:dyDescent="0.25">
      <c r="A110" s="65" t="s">
        <v>58</v>
      </c>
      <c r="B110" s="69" t="s">
        <v>68</v>
      </c>
      <c r="C110" s="31">
        <v>8908000</v>
      </c>
      <c r="D110" s="31">
        <v>8908000</v>
      </c>
      <c r="E110" s="47" t="s">
        <v>78</v>
      </c>
      <c r="F110" s="31"/>
      <c r="G110" s="71" t="e">
        <f>E110-D110</f>
        <v>#VALUE!</v>
      </c>
    </row>
    <row r="111" spans="1:7" s="68" customFormat="1" ht="22.5" customHeight="1" x14ac:dyDescent="0.25">
      <c r="A111" s="65" t="s">
        <v>59</v>
      </c>
      <c r="B111" s="69" t="s">
        <v>69</v>
      </c>
      <c r="C111" s="31">
        <v>9509000</v>
      </c>
      <c r="D111" s="31">
        <v>9509000</v>
      </c>
      <c r="E111" s="47" t="s">
        <v>78</v>
      </c>
      <c r="F111" s="31"/>
      <c r="G111" s="71" t="e">
        <f>E111-D111</f>
        <v>#VALUE!</v>
      </c>
    </row>
    <row r="112" spans="1:7" s="60" customFormat="1" ht="22.5" customHeight="1" x14ac:dyDescent="0.25">
      <c r="A112" s="56">
        <v>2</v>
      </c>
      <c r="B112" s="57" t="s">
        <v>62</v>
      </c>
      <c r="C112" s="58">
        <f>C113+C118+C127</f>
        <v>142174224</v>
      </c>
      <c r="D112" s="58">
        <f>D113+D118+D127</f>
        <v>112246224</v>
      </c>
      <c r="E112" s="72"/>
      <c r="F112" s="58"/>
      <c r="G112" s="58" t="e">
        <f t="shared" ref="G112" si="9">G118</f>
        <v>#REF!</v>
      </c>
    </row>
    <row r="113" spans="1:7" s="60" customFormat="1" ht="22.5" customHeight="1" x14ac:dyDescent="0.25">
      <c r="A113" s="56" t="s">
        <v>63</v>
      </c>
      <c r="B113" s="57" t="s">
        <v>104</v>
      </c>
      <c r="C113" s="29">
        <f>C114</f>
        <v>40850000</v>
      </c>
      <c r="D113" s="29">
        <f>D114</f>
        <v>33350000</v>
      </c>
      <c r="E113" s="30"/>
      <c r="F113" s="29"/>
      <c r="G113" s="29" t="e">
        <f>SUM(#REF!)</f>
        <v>#REF!</v>
      </c>
    </row>
    <row r="114" spans="1:7" s="64" customFormat="1" ht="22.5" customHeight="1" x14ac:dyDescent="0.25">
      <c r="A114" s="61"/>
      <c r="B114" s="62" t="s">
        <v>107</v>
      </c>
      <c r="C114" s="35">
        <f>SUM(C115:C117)</f>
        <v>40850000</v>
      </c>
      <c r="D114" s="35">
        <f>SUM(D115:D117)</f>
        <v>33350000</v>
      </c>
      <c r="E114" s="34"/>
      <c r="F114" s="35"/>
      <c r="G114" s="35"/>
    </row>
    <row r="115" spans="1:7" s="68" customFormat="1" ht="31.5" x14ac:dyDescent="0.25">
      <c r="A115" s="65" t="s">
        <v>49</v>
      </c>
      <c r="B115" s="48" t="s">
        <v>108</v>
      </c>
      <c r="C115" s="73">
        <v>25000000</v>
      </c>
      <c r="D115" s="73">
        <v>20000000</v>
      </c>
      <c r="E115" s="47" t="s">
        <v>118</v>
      </c>
      <c r="F115" s="46"/>
      <c r="G115" s="71" t="e">
        <f>E115-D115</f>
        <v>#VALUE!</v>
      </c>
    </row>
    <row r="116" spans="1:7" s="68" customFormat="1" ht="31.5" x14ac:dyDescent="0.25">
      <c r="A116" s="65" t="s">
        <v>49</v>
      </c>
      <c r="B116" s="48" t="s">
        <v>109</v>
      </c>
      <c r="C116" s="73">
        <v>14000000</v>
      </c>
      <c r="D116" s="73">
        <v>11500000</v>
      </c>
      <c r="E116" s="47" t="s">
        <v>78</v>
      </c>
      <c r="F116" s="46"/>
      <c r="G116" s="71" t="e">
        <f>E116-D116</f>
        <v>#VALUE!</v>
      </c>
    </row>
    <row r="117" spans="1:7" s="68" customFormat="1" ht="47.25" x14ac:dyDescent="0.25">
      <c r="A117" s="65" t="s">
        <v>49</v>
      </c>
      <c r="B117" s="48" t="s">
        <v>110</v>
      </c>
      <c r="C117" s="73">
        <v>1850000</v>
      </c>
      <c r="D117" s="73">
        <v>1850000</v>
      </c>
      <c r="E117" s="47" t="s">
        <v>78</v>
      </c>
      <c r="F117" s="46"/>
      <c r="G117" s="71" t="e">
        <f>E117-D117</f>
        <v>#VALUE!</v>
      </c>
    </row>
    <row r="118" spans="1:7" s="60" customFormat="1" ht="22.5" customHeight="1" x14ac:dyDescent="0.25">
      <c r="A118" s="56" t="s">
        <v>65</v>
      </c>
      <c r="B118" s="57" t="s">
        <v>71</v>
      </c>
      <c r="C118" s="29">
        <f>C119+C122</f>
        <v>74324224</v>
      </c>
      <c r="D118" s="29">
        <f>D119+D122</f>
        <v>62182224</v>
      </c>
      <c r="E118" s="30"/>
      <c r="F118" s="29"/>
      <c r="G118" s="29" t="e">
        <f>SUM(#REF!)</f>
        <v>#REF!</v>
      </c>
    </row>
    <row r="119" spans="1:7" s="64" customFormat="1" ht="22.5" customHeight="1" x14ac:dyDescent="0.25">
      <c r="A119" s="61" t="s">
        <v>106</v>
      </c>
      <c r="B119" s="62" t="s">
        <v>105</v>
      </c>
      <c r="C119" s="35">
        <f>SUM(C120:C121)</f>
        <v>20074224</v>
      </c>
      <c r="D119" s="35">
        <f>SUM(D120:D121)</f>
        <v>20074224</v>
      </c>
      <c r="E119" s="34"/>
      <c r="F119" s="35"/>
      <c r="G119" s="35"/>
    </row>
    <row r="120" spans="1:7" s="68" customFormat="1" ht="31.5" x14ac:dyDescent="0.25">
      <c r="A120" s="65" t="s">
        <v>49</v>
      </c>
      <c r="B120" s="48" t="s">
        <v>111</v>
      </c>
      <c r="C120" s="73">
        <v>16150000</v>
      </c>
      <c r="D120" s="46">
        <f>C120</f>
        <v>16150000</v>
      </c>
      <c r="E120" s="47" t="s">
        <v>117</v>
      </c>
      <c r="F120" s="46"/>
      <c r="G120" s="71" t="e">
        <f>E120-D120</f>
        <v>#VALUE!</v>
      </c>
    </row>
    <row r="121" spans="1:7" s="68" customFormat="1" ht="31.5" x14ac:dyDescent="0.25">
      <c r="A121" s="65" t="s">
        <v>49</v>
      </c>
      <c r="B121" s="48" t="s">
        <v>70</v>
      </c>
      <c r="C121" s="73">
        <v>3924224</v>
      </c>
      <c r="D121" s="46">
        <f>C121</f>
        <v>3924224</v>
      </c>
      <c r="E121" s="47" t="s">
        <v>117</v>
      </c>
      <c r="F121" s="46"/>
      <c r="G121" s="71" t="e">
        <f>E121-D121</f>
        <v>#VALUE!</v>
      </c>
    </row>
    <row r="122" spans="1:7" s="64" customFormat="1" ht="22.5" customHeight="1" x14ac:dyDescent="0.25">
      <c r="A122" s="61" t="s">
        <v>112</v>
      </c>
      <c r="B122" s="62" t="s">
        <v>107</v>
      </c>
      <c r="C122" s="35">
        <f>SUM(C123:C126)</f>
        <v>54250000</v>
      </c>
      <c r="D122" s="35">
        <f>SUM(D123:D126)</f>
        <v>42108000</v>
      </c>
      <c r="E122" s="34"/>
      <c r="F122" s="35"/>
      <c r="G122" s="35"/>
    </row>
    <row r="123" spans="1:7" s="68" customFormat="1" ht="47.25" x14ac:dyDescent="0.25">
      <c r="A123" s="65" t="s">
        <v>49</v>
      </c>
      <c r="B123" s="48" t="s">
        <v>113</v>
      </c>
      <c r="C123" s="73">
        <v>12000000</v>
      </c>
      <c r="D123" s="73">
        <v>10000000</v>
      </c>
      <c r="E123" s="47" t="s">
        <v>78</v>
      </c>
      <c r="F123" s="46"/>
      <c r="G123" s="71" t="e">
        <f>E123-D123</f>
        <v>#VALUE!</v>
      </c>
    </row>
    <row r="124" spans="1:7" s="68" customFormat="1" ht="31.5" x14ac:dyDescent="0.25">
      <c r="A124" s="65" t="s">
        <v>49</v>
      </c>
      <c r="B124" s="48" t="s">
        <v>114</v>
      </c>
      <c r="C124" s="73">
        <v>10000000</v>
      </c>
      <c r="D124" s="73">
        <v>9500000</v>
      </c>
      <c r="E124" s="47" t="s">
        <v>78</v>
      </c>
      <c r="F124" s="46"/>
      <c r="G124" s="71" t="e">
        <f>E124-D124</f>
        <v>#VALUE!</v>
      </c>
    </row>
    <row r="125" spans="1:7" s="68" customFormat="1" ht="31.5" x14ac:dyDescent="0.25">
      <c r="A125" s="65" t="s">
        <v>49</v>
      </c>
      <c r="B125" s="48" t="s">
        <v>115</v>
      </c>
      <c r="C125" s="73">
        <v>30000000</v>
      </c>
      <c r="D125" s="73">
        <v>20358000</v>
      </c>
      <c r="E125" s="47" t="s">
        <v>118</v>
      </c>
      <c r="F125" s="46"/>
      <c r="G125" s="71" t="e">
        <f>E125-D125</f>
        <v>#VALUE!</v>
      </c>
    </row>
    <row r="126" spans="1:7" s="68" customFormat="1" ht="47.25" x14ac:dyDescent="0.25">
      <c r="A126" s="65" t="s">
        <v>49</v>
      </c>
      <c r="B126" s="48" t="s">
        <v>116</v>
      </c>
      <c r="C126" s="73">
        <v>2250000</v>
      </c>
      <c r="D126" s="46">
        <f>C126</f>
        <v>2250000</v>
      </c>
      <c r="E126" s="47" t="s">
        <v>78</v>
      </c>
      <c r="F126" s="46"/>
      <c r="G126" s="71" t="e">
        <f>E126-D126</f>
        <v>#VALUE!</v>
      </c>
    </row>
    <row r="127" spans="1:7" s="60" customFormat="1" ht="22.5" customHeight="1" x14ac:dyDescent="0.25">
      <c r="A127" s="56" t="s">
        <v>95</v>
      </c>
      <c r="B127" s="57" t="s">
        <v>119</v>
      </c>
      <c r="C127" s="29">
        <f>C128+C130</f>
        <v>27000000</v>
      </c>
      <c r="D127" s="29">
        <f>D128+D130</f>
        <v>16714000</v>
      </c>
      <c r="E127" s="30"/>
      <c r="F127" s="29"/>
      <c r="G127" s="29" t="e">
        <f>SUM(#REF!)</f>
        <v>#REF!</v>
      </c>
    </row>
    <row r="128" spans="1:7" s="64" customFormat="1" ht="22.5" customHeight="1" x14ac:dyDescent="0.25">
      <c r="A128" s="61" t="s">
        <v>106</v>
      </c>
      <c r="B128" s="62" t="s">
        <v>105</v>
      </c>
      <c r="C128" s="35">
        <f>SUM(C129:C129)</f>
        <v>12000000</v>
      </c>
      <c r="D128" s="35">
        <f>SUM(D129:D129)</f>
        <v>4714000</v>
      </c>
      <c r="E128" s="34"/>
      <c r="F128" s="35"/>
      <c r="G128" s="35"/>
    </row>
    <row r="129" spans="1:7" s="68" customFormat="1" ht="31.5" x14ac:dyDescent="0.25">
      <c r="A129" s="65" t="s">
        <v>49</v>
      </c>
      <c r="B129" s="48" t="s">
        <v>120</v>
      </c>
      <c r="C129" s="73">
        <v>12000000</v>
      </c>
      <c r="D129" s="46">
        <v>4714000</v>
      </c>
      <c r="E129" s="47" t="s">
        <v>117</v>
      </c>
      <c r="F129" s="46"/>
      <c r="G129" s="71" t="e">
        <f>E129-D129</f>
        <v>#VALUE!</v>
      </c>
    </row>
    <row r="130" spans="1:7" s="64" customFormat="1" ht="22.5" customHeight="1" x14ac:dyDescent="0.25">
      <c r="A130" s="61" t="s">
        <v>112</v>
      </c>
      <c r="B130" s="62" t="s">
        <v>107</v>
      </c>
      <c r="C130" s="35">
        <f>SUM(C131:C131)</f>
        <v>15000000</v>
      </c>
      <c r="D130" s="35">
        <f>SUM(D131:D131)</f>
        <v>12000000</v>
      </c>
      <c r="E130" s="34"/>
      <c r="F130" s="35"/>
      <c r="G130" s="35"/>
    </row>
    <row r="131" spans="1:7" s="68" customFormat="1" ht="31.5" x14ac:dyDescent="0.25">
      <c r="A131" s="65" t="s">
        <v>49</v>
      </c>
      <c r="B131" s="48" t="s">
        <v>121</v>
      </c>
      <c r="C131" s="73">
        <v>15000000</v>
      </c>
      <c r="D131" s="73">
        <v>12000000</v>
      </c>
      <c r="E131" s="47" t="s">
        <v>78</v>
      </c>
      <c r="F131" s="46"/>
      <c r="G131" s="71" t="e">
        <f>E131-D131</f>
        <v>#VALUE!</v>
      </c>
    </row>
    <row r="132" spans="1:7" s="60" customFormat="1" ht="63.75" x14ac:dyDescent="0.25">
      <c r="A132" s="56">
        <v>3</v>
      </c>
      <c r="B132" s="57" t="s">
        <v>185</v>
      </c>
      <c r="C132" s="29">
        <v>5000000</v>
      </c>
      <c r="D132" s="29">
        <f>C132</f>
        <v>5000000</v>
      </c>
      <c r="E132" s="47" t="s">
        <v>78</v>
      </c>
      <c r="F132" s="74" t="s">
        <v>122</v>
      </c>
      <c r="G132" s="29" t="e">
        <f>SUM(#REF!)</f>
        <v>#REF!</v>
      </c>
    </row>
    <row r="133" spans="1:7" s="60" customFormat="1" ht="22.5" customHeight="1" x14ac:dyDescent="0.25">
      <c r="A133" s="56">
        <v>4</v>
      </c>
      <c r="B133" s="57" t="s">
        <v>66</v>
      </c>
      <c r="C133" s="29">
        <f>C134</f>
        <v>0</v>
      </c>
      <c r="D133" s="29">
        <f>D134</f>
        <v>375346</v>
      </c>
      <c r="E133" s="30"/>
      <c r="F133" s="29"/>
      <c r="G133" s="29" t="e">
        <f>SUM(#REF!)</f>
        <v>#REF!</v>
      </c>
    </row>
    <row r="134" spans="1:7" s="64" customFormat="1" ht="22.5" customHeight="1" x14ac:dyDescent="0.25">
      <c r="A134" s="61"/>
      <c r="B134" s="62" t="s">
        <v>123</v>
      </c>
      <c r="C134" s="35">
        <f>SUM(C135:C140)</f>
        <v>0</v>
      </c>
      <c r="D134" s="35">
        <f>SUM(D135:D140)</f>
        <v>375346</v>
      </c>
      <c r="E134" s="34"/>
      <c r="F134" s="35"/>
      <c r="G134" s="35"/>
    </row>
    <row r="135" spans="1:7" s="68" customFormat="1" ht="31.5" x14ac:dyDescent="0.25">
      <c r="A135" s="65" t="s">
        <v>130</v>
      </c>
      <c r="B135" s="48" t="s">
        <v>124</v>
      </c>
      <c r="C135" s="73"/>
      <c r="D135" s="73">
        <v>14150</v>
      </c>
      <c r="E135" s="47"/>
      <c r="F135" s="46"/>
      <c r="G135" s="71">
        <f t="shared" ref="G135:G140" si="10">E135-D135</f>
        <v>-14150</v>
      </c>
    </row>
    <row r="136" spans="1:7" s="68" customFormat="1" ht="16.5" x14ac:dyDescent="0.25">
      <c r="A136" s="65" t="s">
        <v>131</v>
      </c>
      <c r="B136" s="48" t="s">
        <v>125</v>
      </c>
      <c r="C136" s="73"/>
      <c r="D136" s="73">
        <v>204808</v>
      </c>
      <c r="E136" s="47"/>
      <c r="F136" s="46"/>
      <c r="G136" s="71">
        <f t="shared" si="10"/>
        <v>-204808</v>
      </c>
    </row>
    <row r="137" spans="1:7" s="68" customFormat="1" ht="31.5" x14ac:dyDescent="0.25">
      <c r="A137" s="65" t="s">
        <v>132</v>
      </c>
      <c r="B137" s="48" t="s">
        <v>126</v>
      </c>
      <c r="C137" s="73"/>
      <c r="D137" s="73">
        <v>40821</v>
      </c>
      <c r="E137" s="47"/>
      <c r="F137" s="46"/>
      <c r="G137" s="71">
        <f t="shared" si="10"/>
        <v>-40821</v>
      </c>
    </row>
    <row r="138" spans="1:7" s="68" customFormat="1" ht="31.5" x14ac:dyDescent="0.25">
      <c r="A138" s="65" t="s">
        <v>133</v>
      </c>
      <c r="B138" s="48" t="s">
        <v>127</v>
      </c>
      <c r="C138" s="73"/>
      <c r="D138" s="73">
        <v>3501</v>
      </c>
      <c r="E138" s="47"/>
      <c r="F138" s="46"/>
      <c r="G138" s="71">
        <f t="shared" si="10"/>
        <v>-3501</v>
      </c>
    </row>
    <row r="139" spans="1:7" s="68" customFormat="1" ht="31.5" x14ac:dyDescent="0.25">
      <c r="A139" s="65" t="s">
        <v>134</v>
      </c>
      <c r="B139" s="48" t="s">
        <v>128</v>
      </c>
      <c r="C139" s="73"/>
      <c r="D139" s="73">
        <v>56091</v>
      </c>
      <c r="E139" s="47"/>
      <c r="F139" s="46"/>
      <c r="G139" s="71">
        <f t="shared" si="10"/>
        <v>-56091</v>
      </c>
    </row>
    <row r="140" spans="1:7" s="68" customFormat="1" ht="31.5" x14ac:dyDescent="0.25">
      <c r="A140" s="65" t="s">
        <v>135</v>
      </c>
      <c r="B140" s="48" t="s">
        <v>129</v>
      </c>
      <c r="C140" s="73"/>
      <c r="D140" s="73">
        <v>55975</v>
      </c>
      <c r="E140" s="47"/>
      <c r="F140" s="46"/>
      <c r="G140" s="71">
        <f t="shared" si="10"/>
        <v>-55975</v>
      </c>
    </row>
  </sheetData>
  <mergeCells count="5">
    <mergeCell ref="A1:G1"/>
    <mergeCell ref="A2:G2"/>
    <mergeCell ref="A3:G3"/>
    <mergeCell ref="D4:G4"/>
    <mergeCell ref="G13:G19"/>
  </mergeCells>
  <pageMargins left="0.36" right="0.2" top="0.43" bottom="0.28000000000000003" header="0.3" footer="0.2"/>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
  <sheetViews>
    <sheetView zoomScale="130" zoomScaleNormal="130" workbookViewId="0">
      <selection activeCell="I9" sqref="I9"/>
    </sheetView>
  </sheetViews>
  <sheetFormatPr defaultColWidth="9" defaultRowHeight="15.75" x14ac:dyDescent="0.25"/>
  <cols>
    <col min="1" max="1" width="4.5" style="52" bestFit="1" customWidth="1"/>
    <col min="2" max="2" width="53.625" style="51" customWidth="1"/>
    <col min="3" max="3" width="16.875" style="76" customWidth="1"/>
    <col min="4" max="4" width="13" style="76" customWidth="1"/>
    <col min="5" max="16384" width="9" style="51"/>
  </cols>
  <sheetData>
    <row r="1" spans="1:4" x14ac:dyDescent="0.25">
      <c r="A1" s="111" t="s">
        <v>228</v>
      </c>
      <c r="B1" s="111"/>
      <c r="C1" s="111"/>
      <c r="D1" s="111"/>
    </row>
    <row r="2" spans="1:4" ht="39.75" customHeight="1" x14ac:dyDescent="0.25">
      <c r="A2" s="112" t="s">
        <v>229</v>
      </c>
      <c r="B2" s="112"/>
      <c r="C2" s="112"/>
      <c r="D2" s="112"/>
    </row>
    <row r="3" spans="1:4" x14ac:dyDescent="0.25">
      <c r="A3" s="113" t="str">
        <f>'Phu luc 02'!A3:D3</f>
        <v>(Kèm Tờ trình số            -TTr/ĐU ngày          /4/2026 của Đảng ủy Ủy ban nhân dân tỉnh)</v>
      </c>
      <c r="B3" s="113"/>
      <c r="C3" s="113"/>
      <c r="D3" s="113"/>
    </row>
    <row r="4" spans="1:4" x14ac:dyDescent="0.25">
      <c r="C4" s="114" t="s">
        <v>231</v>
      </c>
      <c r="D4" s="114"/>
    </row>
    <row r="5" spans="1:4" s="89" customFormat="1" ht="21.75" customHeight="1" x14ac:dyDescent="0.25">
      <c r="A5" s="53" t="s">
        <v>79</v>
      </c>
      <c r="B5" s="53" t="s">
        <v>2</v>
      </c>
      <c r="C5" s="54" t="s">
        <v>230</v>
      </c>
      <c r="D5" s="54" t="s">
        <v>6</v>
      </c>
    </row>
    <row r="6" spans="1:4" s="77" customFormat="1" x14ac:dyDescent="0.25">
      <c r="A6" s="56"/>
      <c r="B6" s="53" t="s">
        <v>61</v>
      </c>
      <c r="C6" s="91">
        <f>SUM(C7,C18,C60,C111)</f>
        <v>533139000000</v>
      </c>
      <c r="D6" s="30"/>
    </row>
    <row r="7" spans="1:4" s="77" customFormat="1" x14ac:dyDescent="0.25">
      <c r="A7" s="56" t="s">
        <v>8</v>
      </c>
      <c r="B7" s="78" t="s">
        <v>199</v>
      </c>
      <c r="C7" s="92">
        <f>SUM(C8,C11)</f>
        <v>956450000</v>
      </c>
      <c r="D7" s="54"/>
    </row>
    <row r="8" spans="1:4" s="79" customFormat="1" x14ac:dyDescent="0.25">
      <c r="A8" s="61" t="s">
        <v>9</v>
      </c>
      <c r="B8" s="62" t="s">
        <v>200</v>
      </c>
      <c r="C8" s="93">
        <f>SUM(C9:C10)</f>
        <v>580753000</v>
      </c>
      <c r="D8" s="34"/>
    </row>
    <row r="9" spans="1:4" s="77" customFormat="1" ht="31.5" x14ac:dyDescent="0.25">
      <c r="A9" s="65">
        <v>1</v>
      </c>
      <c r="B9" s="48" t="s">
        <v>137</v>
      </c>
      <c r="C9" s="33">
        <v>578450000</v>
      </c>
      <c r="D9" s="70"/>
    </row>
    <row r="10" spans="1:4" s="77" customFormat="1" x14ac:dyDescent="0.25">
      <c r="A10" s="56">
        <v>2</v>
      </c>
      <c r="B10" s="48" t="s">
        <v>73</v>
      </c>
      <c r="C10" s="33">
        <v>2303000</v>
      </c>
      <c r="D10" s="70"/>
    </row>
    <row r="11" spans="1:4" s="79" customFormat="1" x14ac:dyDescent="0.25">
      <c r="A11" s="61" t="s">
        <v>10</v>
      </c>
      <c r="B11" s="62" t="s">
        <v>123</v>
      </c>
      <c r="C11" s="93">
        <f>SUM(C12:C17)</f>
        <v>375697000</v>
      </c>
      <c r="D11" s="80"/>
    </row>
    <row r="12" spans="1:4" s="77" customFormat="1" ht="31.5" x14ac:dyDescent="0.25">
      <c r="A12" s="65">
        <v>1</v>
      </c>
      <c r="B12" s="48" t="s">
        <v>124</v>
      </c>
      <c r="C12" s="33">
        <v>14150000</v>
      </c>
      <c r="D12" s="87"/>
    </row>
    <row r="13" spans="1:4" s="77" customFormat="1" x14ac:dyDescent="0.25">
      <c r="A13" s="65">
        <v>2</v>
      </c>
      <c r="B13" s="48" t="s">
        <v>125</v>
      </c>
      <c r="C13" s="33">
        <v>204808000</v>
      </c>
      <c r="D13" s="87"/>
    </row>
    <row r="14" spans="1:4" s="77" customFormat="1" ht="31.5" x14ac:dyDescent="0.25">
      <c r="A14" s="65">
        <v>3</v>
      </c>
      <c r="B14" s="48" t="s">
        <v>126</v>
      </c>
      <c r="C14" s="33">
        <v>40821000</v>
      </c>
      <c r="D14" s="87"/>
    </row>
    <row r="15" spans="1:4" s="77" customFormat="1" ht="31.5" x14ac:dyDescent="0.25">
      <c r="A15" s="65">
        <v>4</v>
      </c>
      <c r="B15" s="48" t="s">
        <v>127</v>
      </c>
      <c r="C15" s="33">
        <f>3501000+351000</f>
        <v>3852000</v>
      </c>
      <c r="D15" s="87"/>
    </row>
    <row r="16" spans="1:4" s="77" customFormat="1" ht="47.25" x14ac:dyDescent="0.25">
      <c r="A16" s="65">
        <v>5</v>
      </c>
      <c r="B16" s="48" t="s">
        <v>128</v>
      </c>
      <c r="C16" s="33">
        <v>56091000</v>
      </c>
      <c r="D16" s="87"/>
    </row>
    <row r="17" spans="1:4" s="77" customFormat="1" ht="47.25" x14ac:dyDescent="0.25">
      <c r="A17" s="65">
        <v>6</v>
      </c>
      <c r="B17" s="48" t="s">
        <v>129</v>
      </c>
      <c r="C17" s="33">
        <v>55975000</v>
      </c>
      <c r="D17" s="87"/>
    </row>
    <row r="18" spans="1:4" s="77" customFormat="1" x14ac:dyDescent="0.25">
      <c r="A18" s="56" t="s">
        <v>11</v>
      </c>
      <c r="B18" s="78" t="s">
        <v>201</v>
      </c>
      <c r="C18" s="92">
        <f>C19+C47</f>
        <v>127925550000</v>
      </c>
      <c r="D18" s="54"/>
    </row>
    <row r="19" spans="1:4" s="79" customFormat="1" x14ac:dyDescent="0.25">
      <c r="A19" s="61" t="s">
        <v>9</v>
      </c>
      <c r="B19" s="81" t="s">
        <v>202</v>
      </c>
      <c r="C19" s="93">
        <f>C20+C23+C25+C28+C30</f>
        <v>124814406000</v>
      </c>
      <c r="D19" s="88"/>
    </row>
    <row r="20" spans="1:4" s="77" customFormat="1" x14ac:dyDescent="0.25">
      <c r="A20" s="56">
        <v>1</v>
      </c>
      <c r="B20" s="57" t="s">
        <v>54</v>
      </c>
      <c r="C20" s="92">
        <f>SUM(C21:C22)</f>
        <v>7645000000</v>
      </c>
      <c r="D20" s="30"/>
    </row>
    <row r="21" spans="1:4" s="77" customFormat="1" ht="47.25" x14ac:dyDescent="0.25">
      <c r="A21" s="65" t="s">
        <v>49</v>
      </c>
      <c r="B21" s="48" t="s">
        <v>166</v>
      </c>
      <c r="C21" s="33">
        <v>400000000</v>
      </c>
      <c r="D21" s="47"/>
    </row>
    <row r="22" spans="1:4" s="77" customFormat="1" ht="31.5" x14ac:dyDescent="0.25">
      <c r="A22" s="65" t="s">
        <v>49</v>
      </c>
      <c r="B22" s="48" t="s">
        <v>225</v>
      </c>
      <c r="C22" s="33">
        <v>7245000000</v>
      </c>
      <c r="D22" s="47"/>
    </row>
    <row r="23" spans="1:4" s="77" customFormat="1" x14ac:dyDescent="0.25">
      <c r="A23" s="56">
        <v>2</v>
      </c>
      <c r="B23" s="57" t="s">
        <v>64</v>
      </c>
      <c r="C23" s="92">
        <f>SUM(C24)</f>
        <v>8678000000</v>
      </c>
      <c r="D23" s="30"/>
    </row>
    <row r="24" spans="1:4" s="77" customFormat="1" ht="47.25" x14ac:dyDescent="0.25">
      <c r="A24" s="65" t="s">
        <v>49</v>
      </c>
      <c r="B24" s="48" t="s">
        <v>226</v>
      </c>
      <c r="C24" s="33">
        <v>8678000000</v>
      </c>
      <c r="D24" s="66"/>
    </row>
    <row r="25" spans="1:4" s="77" customFormat="1" x14ac:dyDescent="0.25">
      <c r="A25" s="56">
        <v>3</v>
      </c>
      <c r="B25" s="57" t="s">
        <v>71</v>
      </c>
      <c r="C25" s="92">
        <f>SUM(C26:C27)</f>
        <v>20074000000</v>
      </c>
      <c r="D25" s="30"/>
    </row>
    <row r="26" spans="1:4" s="77" customFormat="1" ht="31.5" x14ac:dyDescent="0.25">
      <c r="A26" s="65" t="s">
        <v>49</v>
      </c>
      <c r="B26" s="48" t="s">
        <v>111</v>
      </c>
      <c r="C26" s="33">
        <v>16150000000</v>
      </c>
      <c r="D26" s="87"/>
    </row>
    <row r="27" spans="1:4" s="77" customFormat="1" ht="31.5" x14ac:dyDescent="0.25">
      <c r="A27" s="65" t="s">
        <v>49</v>
      </c>
      <c r="B27" s="48" t="s">
        <v>227</v>
      </c>
      <c r="C27" s="33">
        <v>3924000000</v>
      </c>
      <c r="D27" s="87"/>
    </row>
    <row r="28" spans="1:4" s="77" customFormat="1" x14ac:dyDescent="0.25">
      <c r="A28" s="56">
        <v>4</v>
      </c>
      <c r="B28" s="57" t="s">
        <v>56</v>
      </c>
      <c r="C28" s="91">
        <f>C29</f>
        <v>8175000</v>
      </c>
      <c r="D28" s="72"/>
    </row>
    <row r="29" spans="1:4" s="77" customFormat="1" ht="47.25" x14ac:dyDescent="0.25">
      <c r="A29" s="65"/>
      <c r="B29" s="83" t="s">
        <v>188</v>
      </c>
      <c r="C29" s="33">
        <v>8175000</v>
      </c>
      <c r="D29" s="66"/>
    </row>
    <row r="30" spans="1:4" s="77" customFormat="1" x14ac:dyDescent="0.25">
      <c r="A30" s="56">
        <v>5</v>
      </c>
      <c r="B30" s="57" t="s">
        <v>203</v>
      </c>
      <c r="C30" s="92">
        <f>SUM(C31:C46)</f>
        <v>88409231000</v>
      </c>
      <c r="D30" s="30"/>
    </row>
    <row r="31" spans="1:4" s="77" customFormat="1" ht="31.5" x14ac:dyDescent="0.25">
      <c r="A31" s="65" t="s">
        <v>49</v>
      </c>
      <c r="B31" s="48" t="s">
        <v>175</v>
      </c>
      <c r="C31" s="33">
        <v>13176000000</v>
      </c>
      <c r="D31" s="66"/>
    </row>
    <row r="32" spans="1:4" s="77" customFormat="1" ht="31.5" x14ac:dyDescent="0.25">
      <c r="A32" s="65" t="s">
        <v>49</v>
      </c>
      <c r="B32" s="48" t="s">
        <v>176</v>
      </c>
      <c r="C32" s="33">
        <v>12844000000</v>
      </c>
      <c r="D32" s="66"/>
    </row>
    <row r="33" spans="1:4" s="77" customFormat="1" ht="31.5" x14ac:dyDescent="0.25">
      <c r="A33" s="65" t="s">
        <v>49</v>
      </c>
      <c r="B33" s="48" t="s">
        <v>177</v>
      </c>
      <c r="C33" s="33">
        <v>15675000000</v>
      </c>
      <c r="D33" s="66"/>
    </row>
    <row r="34" spans="1:4" s="77" customFormat="1" ht="78.75" x14ac:dyDescent="0.25">
      <c r="A34" s="65" t="s">
        <v>49</v>
      </c>
      <c r="B34" s="48" t="s">
        <v>178</v>
      </c>
      <c r="C34" s="33">
        <v>3138000000</v>
      </c>
      <c r="D34" s="66"/>
    </row>
    <row r="35" spans="1:4" s="77" customFormat="1" ht="74.25" customHeight="1" x14ac:dyDescent="0.25">
      <c r="A35" s="65" t="s">
        <v>49</v>
      </c>
      <c r="B35" s="48" t="s">
        <v>179</v>
      </c>
      <c r="C35" s="33">
        <v>17634000000</v>
      </c>
      <c r="D35" s="66"/>
    </row>
    <row r="36" spans="1:4" s="77" customFormat="1" ht="63" x14ac:dyDescent="0.25">
      <c r="A36" s="65" t="s">
        <v>49</v>
      </c>
      <c r="B36" s="48" t="s">
        <v>180</v>
      </c>
      <c r="C36" s="33">
        <v>13302000000</v>
      </c>
      <c r="D36" s="66"/>
    </row>
    <row r="37" spans="1:4" s="77" customFormat="1" ht="31.5" x14ac:dyDescent="0.25">
      <c r="A37" s="65" t="s">
        <v>49</v>
      </c>
      <c r="B37" s="48" t="s">
        <v>30</v>
      </c>
      <c r="C37" s="33">
        <v>36545000</v>
      </c>
      <c r="D37" s="66"/>
    </row>
    <row r="38" spans="1:4" s="77" customFormat="1" ht="31.5" x14ac:dyDescent="0.25">
      <c r="A38" s="65" t="s">
        <v>49</v>
      </c>
      <c r="B38" s="48" t="s">
        <v>31</v>
      </c>
      <c r="C38" s="33">
        <v>32536000</v>
      </c>
      <c r="D38" s="66"/>
    </row>
    <row r="39" spans="1:4" s="77" customFormat="1" ht="31.5" x14ac:dyDescent="0.25">
      <c r="A39" s="65" t="s">
        <v>49</v>
      </c>
      <c r="B39" s="48" t="s">
        <v>32</v>
      </c>
      <c r="C39" s="33">
        <v>13304000</v>
      </c>
      <c r="D39" s="66"/>
    </row>
    <row r="40" spans="1:4" s="77" customFormat="1" ht="31.5" x14ac:dyDescent="0.25">
      <c r="A40" s="65" t="s">
        <v>49</v>
      </c>
      <c r="B40" s="48" t="s">
        <v>33</v>
      </c>
      <c r="C40" s="33">
        <v>13423000</v>
      </c>
      <c r="D40" s="66"/>
    </row>
    <row r="41" spans="1:4" s="77" customFormat="1" ht="31.5" x14ac:dyDescent="0.25">
      <c r="A41" s="65" t="s">
        <v>49</v>
      </c>
      <c r="B41" s="48" t="s">
        <v>34</v>
      </c>
      <c r="C41" s="33">
        <v>34422000</v>
      </c>
      <c r="D41" s="66"/>
    </row>
    <row r="42" spans="1:4" s="77" customFormat="1" ht="31.5" x14ac:dyDescent="0.25">
      <c r="A42" s="65" t="s">
        <v>49</v>
      </c>
      <c r="B42" s="48" t="s">
        <v>35</v>
      </c>
      <c r="C42" s="33">
        <v>33087000</v>
      </c>
      <c r="D42" s="66"/>
    </row>
    <row r="43" spans="1:4" s="79" customFormat="1" ht="47.25" x14ac:dyDescent="0.25">
      <c r="A43" s="65" t="s">
        <v>49</v>
      </c>
      <c r="B43" s="48" t="s">
        <v>36</v>
      </c>
      <c r="C43" s="33">
        <v>27714000</v>
      </c>
      <c r="D43" s="66"/>
    </row>
    <row r="44" spans="1:4" ht="31.5" x14ac:dyDescent="0.25">
      <c r="A44" s="65" t="s">
        <v>49</v>
      </c>
      <c r="B44" s="48" t="s">
        <v>37</v>
      </c>
      <c r="C44" s="33">
        <v>7700000000</v>
      </c>
      <c r="D44" s="66"/>
    </row>
    <row r="45" spans="1:4" ht="31.5" x14ac:dyDescent="0.25">
      <c r="A45" s="65" t="s">
        <v>49</v>
      </c>
      <c r="B45" s="48" t="s">
        <v>146</v>
      </c>
      <c r="C45" s="33">
        <v>35200000</v>
      </c>
      <c r="D45" s="66"/>
    </row>
    <row r="46" spans="1:4" ht="47.25" x14ac:dyDescent="0.25">
      <c r="A46" s="65" t="s">
        <v>49</v>
      </c>
      <c r="B46" s="48" t="s">
        <v>120</v>
      </c>
      <c r="C46" s="33">
        <v>4714000000</v>
      </c>
      <c r="D46" s="87"/>
    </row>
    <row r="47" spans="1:4" s="79" customFormat="1" x14ac:dyDescent="0.25">
      <c r="A47" s="61" t="s">
        <v>10</v>
      </c>
      <c r="B47" s="62" t="s">
        <v>204</v>
      </c>
      <c r="C47" s="93">
        <f>SUM(C48:C59)</f>
        <v>3111144000</v>
      </c>
      <c r="D47" s="34"/>
    </row>
    <row r="48" spans="1:4" ht="63" x14ac:dyDescent="0.25">
      <c r="A48" s="65" t="s">
        <v>49</v>
      </c>
      <c r="B48" s="48" t="s">
        <v>153</v>
      </c>
      <c r="C48" s="33">
        <v>5000000</v>
      </c>
      <c r="D48" s="66"/>
    </row>
    <row r="49" spans="1:4" ht="63" x14ac:dyDescent="0.25">
      <c r="A49" s="65" t="s">
        <v>49</v>
      </c>
      <c r="B49" s="48" t="s">
        <v>154</v>
      </c>
      <c r="C49" s="33">
        <v>773587000</v>
      </c>
      <c r="D49" s="66"/>
    </row>
    <row r="50" spans="1:4" ht="63" x14ac:dyDescent="0.25">
      <c r="A50" s="65" t="s">
        <v>49</v>
      </c>
      <c r="B50" s="48" t="s">
        <v>155</v>
      </c>
      <c r="C50" s="33">
        <v>295364000</v>
      </c>
      <c r="D50" s="66"/>
    </row>
    <row r="51" spans="1:4" ht="94.5" x14ac:dyDescent="0.25">
      <c r="A51" s="65" t="s">
        <v>49</v>
      </c>
      <c r="B51" s="48" t="s">
        <v>156</v>
      </c>
      <c r="C51" s="33">
        <v>36788000</v>
      </c>
      <c r="D51" s="66"/>
    </row>
    <row r="52" spans="1:4" ht="47.25" x14ac:dyDescent="0.25">
      <c r="A52" s="65" t="s">
        <v>49</v>
      </c>
      <c r="B52" s="48" t="s">
        <v>157</v>
      </c>
      <c r="C52" s="33">
        <v>2770000</v>
      </c>
      <c r="D52" s="66"/>
    </row>
    <row r="53" spans="1:4" ht="63" x14ac:dyDescent="0.25">
      <c r="A53" s="65" t="s">
        <v>49</v>
      </c>
      <c r="B53" s="48" t="s">
        <v>205</v>
      </c>
      <c r="C53" s="33">
        <v>2706000</v>
      </c>
      <c r="D53" s="66"/>
    </row>
    <row r="54" spans="1:4" ht="63" x14ac:dyDescent="0.25">
      <c r="A54" s="65" t="s">
        <v>49</v>
      </c>
      <c r="B54" s="48" t="s">
        <v>159</v>
      </c>
      <c r="C54" s="33">
        <v>54799000</v>
      </c>
      <c r="D54" s="66"/>
    </row>
    <row r="55" spans="1:4" ht="78.75" x14ac:dyDescent="0.25">
      <c r="A55" s="65" t="s">
        <v>49</v>
      </c>
      <c r="B55" s="48" t="s">
        <v>160</v>
      </c>
      <c r="C55" s="33">
        <v>246311000</v>
      </c>
      <c r="D55" s="66"/>
    </row>
    <row r="56" spans="1:4" ht="110.25" x14ac:dyDescent="0.25">
      <c r="A56" s="65" t="s">
        <v>49</v>
      </c>
      <c r="B56" s="48" t="s">
        <v>161</v>
      </c>
      <c r="C56" s="33">
        <v>417289000</v>
      </c>
      <c r="D56" s="66"/>
    </row>
    <row r="57" spans="1:4" ht="47.25" x14ac:dyDescent="0.25">
      <c r="A57" s="65" t="s">
        <v>49</v>
      </c>
      <c r="B57" s="48" t="s">
        <v>162</v>
      </c>
      <c r="C57" s="33">
        <v>295146000</v>
      </c>
      <c r="D57" s="66"/>
    </row>
    <row r="58" spans="1:4" ht="78.75" x14ac:dyDescent="0.25">
      <c r="A58" s="65" t="s">
        <v>49</v>
      </c>
      <c r="B58" s="48" t="s">
        <v>163</v>
      </c>
      <c r="C58" s="33">
        <v>506000000</v>
      </c>
      <c r="D58" s="66"/>
    </row>
    <row r="59" spans="1:4" ht="63" x14ac:dyDescent="0.25">
      <c r="A59" s="65" t="s">
        <v>49</v>
      </c>
      <c r="B59" s="48" t="s">
        <v>164</v>
      </c>
      <c r="C59" s="33">
        <v>475384000</v>
      </c>
      <c r="D59" s="66"/>
    </row>
    <row r="60" spans="1:4" x14ac:dyDescent="0.25">
      <c r="A60" s="56" t="s">
        <v>206</v>
      </c>
      <c r="B60" s="78" t="s">
        <v>207</v>
      </c>
      <c r="C60" s="92">
        <f>C61+C75</f>
        <v>374257000000</v>
      </c>
      <c r="D60" s="54"/>
    </row>
    <row r="61" spans="1:4" s="79" customFormat="1" x14ac:dyDescent="0.25">
      <c r="A61" s="61" t="s">
        <v>9</v>
      </c>
      <c r="B61" s="84" t="s">
        <v>208</v>
      </c>
      <c r="C61" s="93">
        <f>SUM(C62:C74)</f>
        <v>59048000000</v>
      </c>
      <c r="D61" s="34"/>
    </row>
    <row r="62" spans="1:4" x14ac:dyDescent="0.25">
      <c r="A62" s="65" t="s">
        <v>49</v>
      </c>
      <c r="B62" s="85" t="s">
        <v>64</v>
      </c>
      <c r="C62" s="33">
        <v>7776000000</v>
      </c>
      <c r="D62" s="66"/>
    </row>
    <row r="63" spans="1:4" x14ac:dyDescent="0.25">
      <c r="A63" s="65" t="s">
        <v>49</v>
      </c>
      <c r="B63" s="85" t="s">
        <v>54</v>
      </c>
      <c r="C63" s="33">
        <v>4734000000</v>
      </c>
      <c r="D63" s="66"/>
    </row>
    <row r="64" spans="1:4" x14ac:dyDescent="0.25">
      <c r="A64" s="65" t="s">
        <v>49</v>
      </c>
      <c r="B64" s="85" t="s">
        <v>57</v>
      </c>
      <c r="C64" s="33">
        <v>294000000</v>
      </c>
      <c r="D64" s="66"/>
    </row>
    <row r="65" spans="1:4" x14ac:dyDescent="0.25">
      <c r="A65" s="65" t="s">
        <v>49</v>
      </c>
      <c r="B65" s="85" t="s">
        <v>55</v>
      </c>
      <c r="C65" s="33">
        <v>2062000000</v>
      </c>
      <c r="D65" s="66"/>
    </row>
    <row r="66" spans="1:4" x14ac:dyDescent="0.25">
      <c r="A66" s="65" t="s">
        <v>49</v>
      </c>
      <c r="B66" s="85" t="s">
        <v>73</v>
      </c>
      <c r="C66" s="33">
        <v>2208000000</v>
      </c>
      <c r="D66" s="66"/>
    </row>
    <row r="67" spans="1:4" x14ac:dyDescent="0.25">
      <c r="A67" s="65" t="s">
        <v>49</v>
      </c>
      <c r="B67" s="85" t="s">
        <v>98</v>
      </c>
      <c r="C67" s="33">
        <v>4955000000</v>
      </c>
      <c r="D67" s="66"/>
    </row>
    <row r="68" spans="1:4" x14ac:dyDescent="0.25">
      <c r="A68" s="65" t="s">
        <v>49</v>
      </c>
      <c r="B68" s="85" t="s">
        <v>69</v>
      </c>
      <c r="C68" s="33">
        <v>9509000000</v>
      </c>
      <c r="D68" s="87"/>
    </row>
    <row r="69" spans="1:4" x14ac:dyDescent="0.25">
      <c r="A69" s="65" t="s">
        <v>49</v>
      </c>
      <c r="B69" s="85" t="s">
        <v>138</v>
      </c>
      <c r="C69" s="33">
        <v>1836000000</v>
      </c>
      <c r="D69" s="66"/>
    </row>
    <row r="70" spans="1:4" x14ac:dyDescent="0.25">
      <c r="A70" s="65" t="s">
        <v>49</v>
      </c>
      <c r="B70" s="85" t="s">
        <v>139</v>
      </c>
      <c r="C70" s="33">
        <v>672000000</v>
      </c>
      <c r="D70" s="66"/>
    </row>
    <row r="71" spans="1:4" x14ac:dyDescent="0.25">
      <c r="A71" s="65" t="s">
        <v>49</v>
      </c>
      <c r="B71" s="85" t="s">
        <v>74</v>
      </c>
      <c r="C71" s="33">
        <v>6730000000</v>
      </c>
      <c r="D71" s="66"/>
    </row>
    <row r="72" spans="1:4" x14ac:dyDescent="0.25">
      <c r="A72" s="65" t="s">
        <v>49</v>
      </c>
      <c r="B72" s="85" t="s">
        <v>140</v>
      </c>
      <c r="C72" s="33">
        <v>800000000</v>
      </c>
      <c r="D72" s="66"/>
    </row>
    <row r="73" spans="1:4" ht="47.25" x14ac:dyDescent="0.25">
      <c r="A73" s="65" t="s">
        <v>49</v>
      </c>
      <c r="B73" s="85" t="s">
        <v>68</v>
      </c>
      <c r="C73" s="33">
        <v>8908000000</v>
      </c>
      <c r="D73" s="87"/>
    </row>
    <row r="74" spans="1:4" ht="31.5" x14ac:dyDescent="0.25">
      <c r="A74" s="65" t="s">
        <v>49</v>
      </c>
      <c r="B74" s="85" t="s">
        <v>209</v>
      </c>
      <c r="C74" s="33">
        <v>8564000000</v>
      </c>
      <c r="D74" s="70"/>
    </row>
    <row r="75" spans="1:4" s="82" customFormat="1" x14ac:dyDescent="0.25">
      <c r="A75" s="61" t="s">
        <v>10</v>
      </c>
      <c r="B75" s="81" t="s">
        <v>202</v>
      </c>
      <c r="C75" s="93">
        <f>C76+C80+C85+C93+C95+C100+C98</f>
        <v>315209000000</v>
      </c>
      <c r="D75" s="88"/>
    </row>
    <row r="76" spans="1:4" s="77" customFormat="1" x14ac:dyDescent="0.25">
      <c r="A76" s="56">
        <v>1</v>
      </c>
      <c r="B76" s="57" t="s">
        <v>104</v>
      </c>
      <c r="C76" s="92">
        <f>SUM(C77:C79)</f>
        <v>33350000000</v>
      </c>
      <c r="D76" s="87"/>
    </row>
    <row r="77" spans="1:4" ht="31.5" x14ac:dyDescent="0.25">
      <c r="A77" s="65" t="s">
        <v>49</v>
      </c>
      <c r="B77" s="48" t="s">
        <v>108</v>
      </c>
      <c r="C77" s="33">
        <v>20000000000</v>
      </c>
      <c r="D77" s="87"/>
    </row>
    <row r="78" spans="1:4" ht="47.25" x14ac:dyDescent="0.25">
      <c r="A78" s="65" t="s">
        <v>49</v>
      </c>
      <c r="B78" s="48" t="s">
        <v>109</v>
      </c>
      <c r="C78" s="33">
        <v>11500000000</v>
      </c>
      <c r="D78" s="87"/>
    </row>
    <row r="79" spans="1:4" ht="47.25" x14ac:dyDescent="0.25">
      <c r="A79" s="65" t="s">
        <v>49</v>
      </c>
      <c r="B79" s="48" t="s">
        <v>110</v>
      </c>
      <c r="C79" s="33">
        <v>1850000000</v>
      </c>
      <c r="D79" s="87"/>
    </row>
    <row r="80" spans="1:4" s="77" customFormat="1" x14ac:dyDescent="0.25">
      <c r="A80" s="56">
        <v>2</v>
      </c>
      <c r="B80" s="57" t="s">
        <v>56</v>
      </c>
      <c r="C80" s="92">
        <f>SUM(C81:C84)</f>
        <v>61400000000</v>
      </c>
      <c r="D80" s="30"/>
    </row>
    <row r="81" spans="1:4" ht="47.25" x14ac:dyDescent="0.25">
      <c r="A81" s="65" t="s">
        <v>49</v>
      </c>
      <c r="B81" s="48" t="s">
        <v>210</v>
      </c>
      <c r="C81" s="33">
        <v>14200000000</v>
      </c>
      <c r="D81" s="87"/>
    </row>
    <row r="82" spans="1:4" ht="47.25" x14ac:dyDescent="0.25">
      <c r="A82" s="65" t="s">
        <v>49</v>
      </c>
      <c r="B82" s="48" t="s">
        <v>211</v>
      </c>
      <c r="C82" s="33">
        <v>14700000000</v>
      </c>
      <c r="D82" s="87"/>
    </row>
    <row r="83" spans="1:4" ht="47.25" x14ac:dyDescent="0.25">
      <c r="A83" s="65" t="s">
        <v>49</v>
      </c>
      <c r="B83" s="48" t="s">
        <v>212</v>
      </c>
      <c r="C83" s="33">
        <v>15800000000</v>
      </c>
      <c r="D83" s="87"/>
    </row>
    <row r="84" spans="1:4" ht="47.25" x14ac:dyDescent="0.25">
      <c r="A84" s="65" t="s">
        <v>49</v>
      </c>
      <c r="B84" s="48" t="s">
        <v>213</v>
      </c>
      <c r="C84" s="33">
        <v>16700000000</v>
      </c>
      <c r="D84" s="87"/>
    </row>
    <row r="85" spans="1:4" s="77" customFormat="1" x14ac:dyDescent="0.25">
      <c r="A85" s="56">
        <v>3</v>
      </c>
      <c r="B85" s="57" t="s">
        <v>71</v>
      </c>
      <c r="C85" s="92">
        <f>SUM(C86:C92)</f>
        <v>86745000000</v>
      </c>
      <c r="D85" s="30"/>
    </row>
    <row r="86" spans="1:4" ht="45.75" customHeight="1" x14ac:dyDescent="0.25">
      <c r="A86" s="65" t="s">
        <v>49</v>
      </c>
      <c r="B86" s="48" t="s">
        <v>214</v>
      </c>
      <c r="C86" s="33">
        <v>13137000000</v>
      </c>
      <c r="D86" s="87"/>
    </row>
    <row r="87" spans="1:4" ht="47.25" x14ac:dyDescent="0.25">
      <c r="A87" s="65" t="s">
        <v>49</v>
      </c>
      <c r="B87" s="48" t="s">
        <v>192</v>
      </c>
      <c r="C87" s="33">
        <v>15800000000</v>
      </c>
      <c r="D87" s="87"/>
    </row>
    <row r="88" spans="1:4" ht="47.25" x14ac:dyDescent="0.25">
      <c r="A88" s="65" t="s">
        <v>49</v>
      </c>
      <c r="B88" s="48" t="s">
        <v>215</v>
      </c>
      <c r="C88" s="33">
        <v>15700000000</v>
      </c>
      <c r="D88" s="87"/>
    </row>
    <row r="89" spans="1:4" ht="47.25" x14ac:dyDescent="0.25">
      <c r="A89" s="65" t="s">
        <v>49</v>
      </c>
      <c r="B89" s="48" t="s">
        <v>113</v>
      </c>
      <c r="C89" s="33">
        <v>10000000000</v>
      </c>
      <c r="D89" s="87"/>
    </row>
    <row r="90" spans="1:4" ht="31.5" x14ac:dyDescent="0.25">
      <c r="A90" s="65" t="s">
        <v>49</v>
      </c>
      <c r="B90" s="48" t="s">
        <v>114</v>
      </c>
      <c r="C90" s="33">
        <v>9500000000</v>
      </c>
      <c r="D90" s="87"/>
    </row>
    <row r="91" spans="1:4" ht="31.5" x14ac:dyDescent="0.25">
      <c r="A91" s="65" t="s">
        <v>49</v>
      </c>
      <c r="B91" s="48" t="s">
        <v>115</v>
      </c>
      <c r="C91" s="33">
        <v>20358000000</v>
      </c>
      <c r="D91" s="87"/>
    </row>
    <row r="92" spans="1:4" ht="47.25" x14ac:dyDescent="0.25">
      <c r="A92" s="65" t="s">
        <v>49</v>
      </c>
      <c r="B92" s="48" t="s">
        <v>216</v>
      </c>
      <c r="C92" s="33">
        <v>2250000000</v>
      </c>
      <c r="D92" s="87"/>
    </row>
    <row r="93" spans="1:4" s="77" customFormat="1" x14ac:dyDescent="0.25">
      <c r="A93" s="56">
        <v>4</v>
      </c>
      <c r="B93" s="57" t="s">
        <v>55</v>
      </c>
      <c r="C93" s="92">
        <f>SUM(C94)</f>
        <v>10154000000</v>
      </c>
      <c r="D93" s="30"/>
    </row>
    <row r="94" spans="1:4" ht="47.25" customHeight="1" x14ac:dyDescent="0.25">
      <c r="A94" s="65" t="s">
        <v>49</v>
      </c>
      <c r="B94" s="48" t="s">
        <v>217</v>
      </c>
      <c r="C94" s="33">
        <v>10154000000</v>
      </c>
      <c r="D94" s="87"/>
    </row>
    <row r="95" spans="1:4" s="77" customFormat="1" x14ac:dyDescent="0.25">
      <c r="A95" s="56">
        <v>5</v>
      </c>
      <c r="B95" s="57" t="s">
        <v>54</v>
      </c>
      <c r="C95" s="92">
        <f>+C96+C97</f>
        <v>14200000000</v>
      </c>
      <c r="D95" s="72"/>
    </row>
    <row r="96" spans="1:4" ht="47.25" x14ac:dyDescent="0.25">
      <c r="A96" s="65" t="s">
        <v>49</v>
      </c>
      <c r="B96" s="48" t="s">
        <v>218</v>
      </c>
      <c r="C96" s="33">
        <v>5575000000</v>
      </c>
      <c r="D96" s="87"/>
    </row>
    <row r="97" spans="1:4" ht="63" x14ac:dyDescent="0.25">
      <c r="A97" s="65" t="s">
        <v>49</v>
      </c>
      <c r="B97" s="48" t="s">
        <v>168</v>
      </c>
      <c r="C97" s="33">
        <v>8625000000</v>
      </c>
      <c r="D97" s="87"/>
    </row>
    <row r="98" spans="1:4" s="77" customFormat="1" x14ac:dyDescent="0.25">
      <c r="A98" s="56">
        <v>6</v>
      </c>
      <c r="B98" s="57" t="s">
        <v>64</v>
      </c>
      <c r="C98" s="92">
        <f>C99</f>
        <v>3600000000</v>
      </c>
      <c r="D98" s="72"/>
    </row>
    <row r="99" spans="1:4" ht="31.5" x14ac:dyDescent="0.25">
      <c r="A99" s="65"/>
      <c r="B99" s="48" t="s">
        <v>219</v>
      </c>
      <c r="C99" s="33">
        <v>3600000000</v>
      </c>
      <c r="D99" s="87"/>
    </row>
    <row r="100" spans="1:4" s="77" customFormat="1" x14ac:dyDescent="0.25">
      <c r="A100" s="56">
        <v>7</v>
      </c>
      <c r="B100" s="57" t="s">
        <v>119</v>
      </c>
      <c r="C100" s="92">
        <f>SUM(C101:C110)</f>
        <v>105760000000</v>
      </c>
      <c r="D100" s="30"/>
    </row>
    <row r="101" spans="1:4" ht="46.5" customHeight="1" x14ac:dyDescent="0.25">
      <c r="A101" s="65" t="s">
        <v>49</v>
      </c>
      <c r="B101" s="48" t="s">
        <v>220</v>
      </c>
      <c r="C101" s="33">
        <v>13413000000</v>
      </c>
      <c r="D101" s="87"/>
    </row>
    <row r="102" spans="1:4" ht="47.25" x14ac:dyDescent="0.25">
      <c r="A102" s="65" t="s">
        <v>49</v>
      </c>
      <c r="B102" s="48" t="s">
        <v>221</v>
      </c>
      <c r="C102" s="33">
        <v>8257000000</v>
      </c>
      <c r="D102" s="87"/>
    </row>
    <row r="103" spans="1:4" ht="31.5" x14ac:dyDescent="0.25">
      <c r="A103" s="65" t="s">
        <v>49</v>
      </c>
      <c r="B103" s="48" t="s">
        <v>222</v>
      </c>
      <c r="C103" s="33">
        <v>6811000000</v>
      </c>
      <c r="D103" s="87"/>
    </row>
    <row r="104" spans="1:4" ht="31.5" x14ac:dyDescent="0.25">
      <c r="A104" s="65" t="s">
        <v>49</v>
      </c>
      <c r="B104" s="48" t="s">
        <v>147</v>
      </c>
      <c r="C104" s="33">
        <v>8400000000</v>
      </c>
      <c r="D104" s="87"/>
    </row>
    <row r="105" spans="1:4" ht="31.5" x14ac:dyDescent="0.25">
      <c r="A105" s="65" t="s">
        <v>49</v>
      </c>
      <c r="B105" s="48" t="s">
        <v>148</v>
      </c>
      <c r="C105" s="33">
        <v>14500000000</v>
      </c>
      <c r="D105" s="87"/>
    </row>
    <row r="106" spans="1:4" ht="45.75" customHeight="1" x14ac:dyDescent="0.25">
      <c r="A106" s="65" t="s">
        <v>49</v>
      </c>
      <c r="B106" s="48" t="s">
        <v>194</v>
      </c>
      <c r="C106" s="33">
        <v>7600000000</v>
      </c>
      <c r="D106" s="87"/>
    </row>
    <row r="107" spans="1:4" ht="60.75" customHeight="1" x14ac:dyDescent="0.25">
      <c r="A107" s="65" t="s">
        <v>49</v>
      </c>
      <c r="B107" s="48" t="s">
        <v>149</v>
      </c>
      <c r="C107" s="33">
        <v>16200000000</v>
      </c>
      <c r="D107" s="87"/>
    </row>
    <row r="108" spans="1:4" s="77" customFormat="1" ht="47.25" x14ac:dyDescent="0.25">
      <c r="A108" s="65" t="s">
        <v>49</v>
      </c>
      <c r="B108" s="48" t="s">
        <v>150</v>
      </c>
      <c r="C108" s="33">
        <v>10400000000</v>
      </c>
      <c r="D108" s="87"/>
    </row>
    <row r="109" spans="1:4" s="77" customFormat="1" ht="31.5" x14ac:dyDescent="0.25">
      <c r="A109" s="65" t="s">
        <v>49</v>
      </c>
      <c r="B109" s="48" t="s">
        <v>151</v>
      </c>
      <c r="C109" s="33">
        <v>8179000000</v>
      </c>
      <c r="D109" s="87"/>
    </row>
    <row r="110" spans="1:4" s="77" customFormat="1" ht="31.5" x14ac:dyDescent="0.25">
      <c r="A110" s="65" t="s">
        <v>49</v>
      </c>
      <c r="B110" s="48" t="s">
        <v>121</v>
      </c>
      <c r="C110" s="33">
        <v>12000000000</v>
      </c>
      <c r="D110" s="87"/>
    </row>
    <row r="111" spans="1:4" s="77" customFormat="1" ht="47.25" x14ac:dyDescent="0.25">
      <c r="A111" s="56" t="s">
        <v>223</v>
      </c>
      <c r="B111" s="57" t="s">
        <v>224</v>
      </c>
      <c r="C111" s="92">
        <v>30000000000</v>
      </c>
      <c r="D111" s="30"/>
    </row>
    <row r="112" spans="1:4" x14ac:dyDescent="0.25">
      <c r="A112" s="51"/>
      <c r="D112" s="51"/>
    </row>
    <row r="113" spans="1:4" x14ac:dyDescent="0.25">
      <c r="A113" s="51"/>
      <c r="C113" s="51"/>
      <c r="D113" s="51"/>
    </row>
    <row r="114" spans="1:4" x14ac:dyDescent="0.25">
      <c r="A114" s="51"/>
      <c r="C114" s="86"/>
      <c r="D114" s="51"/>
    </row>
    <row r="115" spans="1:4" x14ac:dyDescent="0.25">
      <c r="A115" s="51"/>
      <c r="C115" s="51"/>
      <c r="D115" s="51"/>
    </row>
  </sheetData>
  <mergeCells count="4">
    <mergeCell ref="A1:D1"/>
    <mergeCell ref="A2:D2"/>
    <mergeCell ref="A3:D3"/>
    <mergeCell ref="C4:D4"/>
  </mergeCells>
  <pageMargins left="0.55118110236220474" right="0.15748031496062992" top="0.59055118110236227" bottom="0.43307086614173229" header="0.31496062992125984" footer="0.19685039370078741"/>
  <pageSetup paperSize="9" orientation="portrait"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zoomScale="130" zoomScaleNormal="130" workbookViewId="0">
      <selection activeCell="H8" sqref="H8"/>
    </sheetView>
  </sheetViews>
  <sheetFormatPr defaultColWidth="9" defaultRowHeight="15.75" x14ac:dyDescent="0.25"/>
  <cols>
    <col min="1" max="1" width="3.625" style="37" customWidth="1"/>
    <col min="2" max="2" width="53.375" style="36" customWidth="1"/>
    <col min="3" max="4" width="14.875" style="45" customWidth="1"/>
    <col min="5" max="16384" width="9" style="36"/>
  </cols>
  <sheetData>
    <row r="1" spans="1:4" x14ac:dyDescent="0.25">
      <c r="A1" s="115" t="s">
        <v>232</v>
      </c>
      <c r="B1" s="115"/>
      <c r="C1" s="115"/>
      <c r="D1" s="115"/>
    </row>
    <row r="2" spans="1:4" ht="51.75" customHeight="1" x14ac:dyDescent="0.25">
      <c r="A2" s="116" t="s">
        <v>233</v>
      </c>
      <c r="B2" s="116"/>
      <c r="C2" s="116"/>
      <c r="D2" s="116"/>
    </row>
    <row r="3" spans="1:4" x14ac:dyDescent="0.25">
      <c r="A3" s="117" t="s">
        <v>236</v>
      </c>
      <c r="B3" s="117"/>
      <c r="C3" s="117"/>
      <c r="D3" s="117"/>
    </row>
    <row r="4" spans="1:4" x14ac:dyDescent="0.25">
      <c r="C4" s="98"/>
      <c r="D4" s="90" t="s">
        <v>231</v>
      </c>
    </row>
    <row r="5" spans="1:4" s="94" customFormat="1" ht="36" customHeight="1" x14ac:dyDescent="0.25">
      <c r="A5" s="38" t="s">
        <v>79</v>
      </c>
      <c r="B5" s="38" t="s">
        <v>2</v>
      </c>
      <c r="C5" s="39" t="s">
        <v>230</v>
      </c>
      <c r="D5" s="39" t="s">
        <v>6</v>
      </c>
    </row>
    <row r="6" spans="1:4" s="95" customFormat="1" ht="19.5" customHeight="1" x14ac:dyDescent="0.25">
      <c r="A6" s="40"/>
      <c r="B6" s="41" t="s">
        <v>61</v>
      </c>
      <c r="C6" s="92">
        <f>C7+C12+C23+C26</f>
        <v>42255000000</v>
      </c>
      <c r="D6" s="29"/>
    </row>
    <row r="7" spans="1:4" s="95" customFormat="1" x14ac:dyDescent="0.25">
      <c r="A7" s="40" t="s">
        <v>9</v>
      </c>
      <c r="B7" s="41" t="s">
        <v>86</v>
      </c>
      <c r="C7" s="99">
        <f>SUM(C8:C11)</f>
        <v>15000000000</v>
      </c>
      <c r="D7" s="29"/>
    </row>
    <row r="8" spans="1:4" ht="63" x14ac:dyDescent="0.25">
      <c r="A8" s="42">
        <v>1</v>
      </c>
      <c r="B8" s="96" t="s">
        <v>83</v>
      </c>
      <c r="C8" s="33">
        <v>7800000000</v>
      </c>
      <c r="D8" s="28"/>
    </row>
    <row r="9" spans="1:4" ht="31.5" x14ac:dyDescent="0.25">
      <c r="A9" s="42">
        <v>2</v>
      </c>
      <c r="B9" s="96" t="s">
        <v>84</v>
      </c>
      <c r="C9" s="33">
        <v>2700000000</v>
      </c>
      <c r="D9" s="28"/>
    </row>
    <row r="10" spans="1:4" ht="34.5" customHeight="1" x14ac:dyDescent="0.25">
      <c r="A10" s="42">
        <v>3</v>
      </c>
      <c r="B10" s="96" t="s">
        <v>197</v>
      </c>
      <c r="C10" s="33">
        <v>2000000000</v>
      </c>
      <c r="D10" s="28"/>
    </row>
    <row r="11" spans="1:4" ht="34.5" customHeight="1" x14ac:dyDescent="0.25">
      <c r="A11" s="42">
        <v>4</v>
      </c>
      <c r="B11" s="96" t="s">
        <v>235</v>
      </c>
      <c r="C11" s="33">
        <v>2500000000</v>
      </c>
      <c r="D11" s="28"/>
    </row>
    <row r="12" spans="1:4" s="95" customFormat="1" ht="20.25" customHeight="1" x14ac:dyDescent="0.25">
      <c r="A12" s="40" t="s">
        <v>10</v>
      </c>
      <c r="B12" s="41" t="s">
        <v>87</v>
      </c>
      <c r="C12" s="99">
        <f>C13+C19</f>
        <v>20840000000</v>
      </c>
      <c r="D12" s="29"/>
    </row>
    <row r="13" spans="1:4" s="97" customFormat="1" ht="31.5" x14ac:dyDescent="0.25">
      <c r="A13" s="43">
        <v>1</v>
      </c>
      <c r="B13" s="44" t="s">
        <v>90</v>
      </c>
      <c r="C13" s="100">
        <f>SUM(C14:C18)</f>
        <v>92359000</v>
      </c>
      <c r="D13" s="35"/>
    </row>
    <row r="14" spans="1:4" ht="31.5" x14ac:dyDescent="0.25">
      <c r="A14" s="42" t="s">
        <v>58</v>
      </c>
      <c r="B14" s="96" t="s">
        <v>43</v>
      </c>
      <c r="C14" s="33">
        <v>14237000</v>
      </c>
      <c r="D14" s="28"/>
    </row>
    <row r="15" spans="1:4" ht="31.5" x14ac:dyDescent="0.25">
      <c r="A15" s="42" t="s">
        <v>59</v>
      </c>
      <c r="B15" s="96" t="s">
        <v>44</v>
      </c>
      <c r="C15" s="33">
        <v>30381000</v>
      </c>
      <c r="D15" s="28"/>
    </row>
    <row r="16" spans="1:4" x14ac:dyDescent="0.25">
      <c r="A16" s="42" t="s">
        <v>91</v>
      </c>
      <c r="B16" s="96" t="s">
        <v>45</v>
      </c>
      <c r="C16" s="33">
        <v>8146000</v>
      </c>
      <c r="D16" s="28"/>
    </row>
    <row r="17" spans="1:4" x14ac:dyDescent="0.25">
      <c r="A17" s="42" t="s">
        <v>92</v>
      </c>
      <c r="B17" s="96" t="s">
        <v>46</v>
      </c>
      <c r="C17" s="33">
        <v>21043000</v>
      </c>
      <c r="D17" s="28"/>
    </row>
    <row r="18" spans="1:4" ht="47.25" x14ac:dyDescent="0.25">
      <c r="A18" s="42" t="s">
        <v>93</v>
      </c>
      <c r="B18" s="96" t="s">
        <v>47</v>
      </c>
      <c r="C18" s="33">
        <v>18552000</v>
      </c>
      <c r="D18" s="28"/>
    </row>
    <row r="19" spans="1:4" s="97" customFormat="1" x14ac:dyDescent="0.25">
      <c r="A19" s="43">
        <v>2</v>
      </c>
      <c r="B19" s="44" t="s">
        <v>94</v>
      </c>
      <c r="C19" s="100">
        <f>SUM(C20:C22)</f>
        <v>20747641000</v>
      </c>
      <c r="D19" s="35"/>
    </row>
    <row r="20" spans="1:4" ht="47.25" x14ac:dyDescent="0.25">
      <c r="A20" s="42" t="s">
        <v>63</v>
      </c>
      <c r="B20" s="96" t="s">
        <v>193</v>
      </c>
      <c r="C20" s="33">
        <v>4000000000</v>
      </c>
      <c r="D20" s="28"/>
    </row>
    <row r="21" spans="1:4" ht="31.5" x14ac:dyDescent="0.25">
      <c r="A21" s="42" t="s">
        <v>65</v>
      </c>
      <c r="B21" s="96" t="s">
        <v>195</v>
      </c>
      <c r="C21" s="33">
        <v>9000000000</v>
      </c>
      <c r="D21" s="28"/>
    </row>
    <row r="22" spans="1:4" ht="63" x14ac:dyDescent="0.25">
      <c r="A22" s="42" t="s">
        <v>95</v>
      </c>
      <c r="B22" s="96" t="s">
        <v>196</v>
      </c>
      <c r="C22" s="33">
        <v>7747641000</v>
      </c>
      <c r="D22" s="28"/>
    </row>
    <row r="23" spans="1:4" s="95" customFormat="1" x14ac:dyDescent="0.25">
      <c r="A23" s="40" t="s">
        <v>50</v>
      </c>
      <c r="B23" s="41" t="s">
        <v>88</v>
      </c>
      <c r="C23" s="99">
        <f>SUM(C24:C25)</f>
        <v>4500000000</v>
      </c>
      <c r="D23" s="29"/>
    </row>
    <row r="24" spans="1:4" ht="38.25" customHeight="1" x14ac:dyDescent="0.25">
      <c r="A24" s="42">
        <v>1</v>
      </c>
      <c r="B24" s="96" t="s">
        <v>81</v>
      </c>
      <c r="C24" s="33">
        <v>2350000000</v>
      </c>
      <c r="D24" s="28"/>
    </row>
    <row r="25" spans="1:4" ht="51.75" customHeight="1" x14ac:dyDescent="0.25">
      <c r="A25" s="42">
        <v>2</v>
      </c>
      <c r="B25" s="96" t="s">
        <v>82</v>
      </c>
      <c r="C25" s="33">
        <v>2150000000</v>
      </c>
      <c r="D25" s="28"/>
    </row>
    <row r="26" spans="1:4" s="95" customFormat="1" x14ac:dyDescent="0.25">
      <c r="A26" s="40" t="s">
        <v>85</v>
      </c>
      <c r="B26" s="41" t="s">
        <v>89</v>
      </c>
      <c r="C26" s="99">
        <f>SUM(C27:C27)</f>
        <v>1915000000</v>
      </c>
      <c r="D26" s="29"/>
    </row>
    <row r="27" spans="1:4" ht="185.25" customHeight="1" x14ac:dyDescent="0.25">
      <c r="A27" s="42" t="s">
        <v>49</v>
      </c>
      <c r="B27" s="96" t="s">
        <v>234</v>
      </c>
      <c r="C27" s="33">
        <v>1915000000</v>
      </c>
      <c r="D27" s="28"/>
    </row>
  </sheetData>
  <mergeCells count="3">
    <mergeCell ref="A1:D1"/>
    <mergeCell ref="A2:D2"/>
    <mergeCell ref="A3:D3"/>
  </mergeCells>
  <pageMargins left="0.62992125984251968" right="0.19685039370078741" top="0.47244094488188981" bottom="0.47244094488188981" header="0.19685039370078741" footer="0.23622047244094491"/>
  <pageSetup paperSize="9"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7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Sheet1</vt:lpstr>
      <vt:lpstr>SGV</vt:lpstr>
      <vt:lpstr>NS TW - BỎ L1</vt:lpstr>
      <vt:lpstr>Phụ lục 01</vt:lpstr>
      <vt:lpstr>Phu luc 02</vt:lpstr>
      <vt:lpstr>'NS TW - BỎ L1'!Print_Area</vt:lpstr>
      <vt:lpstr>'Phụ lục 01'!Print_Area</vt:lpstr>
      <vt:lpstr>'NS TW - BỎ L1'!Print_Titles</vt:lpstr>
      <vt:lpstr>'Phụ lục 01'!Print_Titles</vt:lpstr>
      <vt:lpstr>'Phu luc 02'!Print_Titles</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 phuong</dc:creator>
  <cp:lastModifiedBy>MyPC</cp:lastModifiedBy>
  <cp:lastPrinted>2026-04-16T09:04:28Z</cp:lastPrinted>
  <dcterms:created xsi:type="dcterms:W3CDTF">2025-08-06T01:21:47Z</dcterms:created>
  <dcterms:modified xsi:type="dcterms:W3CDTF">2026-04-16T09:04:34Z</dcterms:modified>
</cp:coreProperties>
</file>